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780" windowHeight="7830"/>
  </bookViews>
  <sheets>
    <sheet name="New Calculator" sheetId="2" r:id="rId1"/>
  </sheets>
  <calcPr calcId="145621"/>
</workbook>
</file>

<file path=xl/calcChain.xml><?xml version="1.0" encoding="utf-8"?>
<calcChain xmlns="http://schemas.openxmlformats.org/spreadsheetml/2006/main">
  <c r="G107" i="2" l="1"/>
  <c r="G106" i="2"/>
  <c r="G105" i="2"/>
  <c r="G104" i="2"/>
  <c r="J104" i="2" s="1"/>
  <c r="G103" i="2"/>
  <c r="J103" i="2" s="1"/>
  <c r="G102" i="2"/>
  <c r="J102" i="2" s="1"/>
  <c r="G101" i="2"/>
  <c r="J101" i="2" s="1"/>
  <c r="G100" i="2"/>
  <c r="J100" i="2" s="1"/>
  <c r="G99" i="2"/>
  <c r="J99" i="2" s="1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D64" i="2"/>
  <c r="O104" i="2" l="1"/>
  <c r="N104" i="2"/>
  <c r="M104" i="2"/>
  <c r="O101" i="2"/>
  <c r="N101" i="2"/>
  <c r="M101" i="2"/>
  <c r="N100" i="2"/>
  <c r="O100" i="2"/>
  <c r="M100" i="2"/>
  <c r="M102" i="2"/>
  <c r="N102" i="2"/>
  <c r="O102" i="2"/>
  <c r="O99" i="2"/>
  <c r="M99" i="2"/>
  <c r="N99" i="2"/>
  <c r="O103" i="2"/>
  <c r="N103" i="2"/>
  <c r="M103" i="2"/>
  <c r="J107" i="2"/>
  <c r="J92" i="2"/>
  <c r="J74" i="2"/>
  <c r="J78" i="2"/>
  <c r="J87" i="2"/>
  <c r="J91" i="2"/>
  <c r="J73" i="2"/>
  <c r="J77" i="2"/>
  <c r="J86" i="2"/>
  <c r="J90" i="2"/>
  <c r="J106" i="2"/>
  <c r="J72" i="2"/>
  <c r="J76" i="2"/>
  <c r="J85" i="2"/>
  <c r="J89" i="2"/>
  <c r="J93" i="2"/>
  <c r="J105" i="2"/>
  <c r="M105" i="2" s="1"/>
  <c r="D114" i="2"/>
  <c r="D115" i="2"/>
  <c r="D116" i="2"/>
  <c r="J71" i="2"/>
  <c r="J75" i="2"/>
  <c r="J79" i="2"/>
  <c r="J88" i="2"/>
  <c r="I116" i="2" l="1"/>
  <c r="L116" i="2" s="1"/>
  <c r="O116" i="2" s="1"/>
  <c r="H116" i="2"/>
  <c r="K116" i="2" s="1"/>
  <c r="N116" i="2" s="1"/>
  <c r="G116" i="2"/>
  <c r="J116" i="2" s="1"/>
  <c r="M116" i="2" s="1"/>
  <c r="O78" i="2"/>
  <c r="N78" i="2"/>
  <c r="M78" i="2"/>
  <c r="O89" i="2"/>
  <c r="M89" i="2"/>
  <c r="N89" i="2"/>
  <c r="O106" i="2"/>
  <c r="N106" i="2"/>
  <c r="O73" i="2"/>
  <c r="N73" i="2"/>
  <c r="M73" i="2"/>
  <c r="O74" i="2"/>
  <c r="N74" i="2"/>
  <c r="M74" i="2"/>
  <c r="O88" i="2"/>
  <c r="N88" i="2"/>
  <c r="M88" i="2"/>
  <c r="N72" i="2"/>
  <c r="M72" i="2"/>
  <c r="O72" i="2"/>
  <c r="H115" i="2"/>
  <c r="K115" i="2" s="1"/>
  <c r="N115" i="2" s="1"/>
  <c r="I115" i="2"/>
  <c r="L115" i="2" s="1"/>
  <c r="O115" i="2" s="1"/>
  <c r="G115" i="2"/>
  <c r="J115" i="2" s="1"/>
  <c r="M115" i="2" s="1"/>
  <c r="M85" i="2"/>
  <c r="N85" i="2"/>
  <c r="O85" i="2"/>
  <c r="O90" i="2"/>
  <c r="N90" i="2"/>
  <c r="M90" i="2"/>
  <c r="O91" i="2"/>
  <c r="N91" i="2"/>
  <c r="M91" i="2"/>
  <c r="O92" i="2"/>
  <c r="N92" i="2"/>
  <c r="M92" i="2"/>
  <c r="O93" i="2"/>
  <c r="N93" i="2"/>
  <c r="M93" i="2"/>
  <c r="O77" i="2"/>
  <c r="N77" i="2"/>
  <c r="M77" i="2"/>
  <c r="O107" i="2"/>
  <c r="N107" i="2"/>
  <c r="N79" i="2"/>
  <c r="M79" i="2"/>
  <c r="O79" i="2"/>
  <c r="O75" i="2"/>
  <c r="N75" i="2"/>
  <c r="M75" i="2"/>
  <c r="G114" i="2"/>
  <c r="J114" i="2" s="1"/>
  <c r="M114" i="2" s="1"/>
  <c r="H114" i="2"/>
  <c r="K114" i="2" s="1"/>
  <c r="N114" i="2" s="1"/>
  <c r="I114" i="2"/>
  <c r="L114" i="2" s="1"/>
  <c r="O114" i="2" s="1"/>
  <c r="N71" i="2"/>
  <c r="M71" i="2"/>
  <c r="O71" i="2"/>
  <c r="N105" i="2"/>
  <c r="O105" i="2"/>
  <c r="N76" i="2"/>
  <c r="M76" i="2"/>
  <c r="O76" i="2"/>
  <c r="O86" i="2"/>
  <c r="N86" i="2"/>
  <c r="M86" i="2"/>
  <c r="O87" i="2"/>
  <c r="N87" i="2"/>
  <c r="M87" i="2"/>
  <c r="M107" i="2"/>
  <c r="M106" i="2"/>
</calcChain>
</file>

<file path=xl/sharedStrings.xml><?xml version="1.0" encoding="utf-8"?>
<sst xmlns="http://schemas.openxmlformats.org/spreadsheetml/2006/main" count="115" uniqueCount="80">
  <si>
    <t>TABLE 1</t>
  </si>
  <si>
    <t>84"</t>
  </si>
  <si>
    <t>90"</t>
  </si>
  <si>
    <t>96"</t>
  </si>
  <si>
    <t>Roof Thickness, in</t>
  </si>
  <si>
    <t>Floor Thickness, in</t>
  </si>
  <si>
    <t>Cross Sill Height, in</t>
  </si>
  <si>
    <t>Long Sill Height, in</t>
  </si>
  <si>
    <t>Mounting Wood Thickness, in</t>
  </si>
  <si>
    <t>Body Mounting Height (M), in</t>
  </si>
  <si>
    <t>Body Outside Width W, in</t>
  </si>
  <si>
    <t>Body Inside Height, in</t>
  </si>
  <si>
    <t>Body Outside Height, in</t>
  </si>
  <si>
    <r>
      <t xml:space="preserve">W
</t>
    </r>
    <r>
      <rPr>
        <b/>
        <sz val="10"/>
        <rFont val="Arial"/>
        <family val="2"/>
      </rPr>
      <t>Body Width</t>
    </r>
  </si>
  <si>
    <t>= User Defined Value</t>
  </si>
  <si>
    <t>ICTA Frontal Area Calculator</t>
  </si>
  <si>
    <t xml:space="preserve">Calculator 1: Completed Vehicle Frontal Area From Body Inside Height </t>
  </si>
  <si>
    <t xml:space="preserve">Calculator 2: Completed Vehicle Frontal Area From Body Outside Height </t>
  </si>
  <si>
    <t>Calculator 3: Maximum Allowed Body Mounting Height</t>
  </si>
  <si>
    <t>Calculator 4: Maximum Allowed Body Inside Height</t>
  </si>
  <si>
    <t>Model Year</t>
  </si>
  <si>
    <t>Wheelbase</t>
  </si>
  <si>
    <t>A copy of the IVD is also available in the Isuzu Body Buidlers Guide.</t>
  </si>
  <si>
    <t>Always consult the Incomplete Vehicle Document (IVD) for the completed vehicle requirements.</t>
  </si>
  <si>
    <t xml:space="preserve">The frontal area is calculated in two parts: </t>
  </si>
  <si>
    <t>1) Body Area (Outside Height x Outside Width)</t>
  </si>
  <si>
    <t>Frontal Area Limits</t>
  </si>
  <si>
    <t>The maximum frontal area of your Completed Vehicle must not exceed the certified size which was tested.</t>
  </si>
  <si>
    <t>TABLE 2</t>
  </si>
  <si>
    <t>Application Approval</t>
  </si>
  <si>
    <t>Not required</t>
  </si>
  <si>
    <t>Required</t>
  </si>
  <si>
    <t>Max Frontal Area</t>
  </si>
  <si>
    <r>
      <t>M,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Body Mounting Height (Between the bottom of Body and the Top of Frame Rail, in inches)</t>
    </r>
  </si>
  <si>
    <r>
      <t>The 2011 - 2013 Model Year certifications have a frontal area limit of 74.5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(6.92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</t>
    </r>
  </si>
  <si>
    <r>
      <t>Body Frontal Area, ft</t>
    </r>
    <r>
      <rPr>
        <vertAlign val="superscript"/>
        <sz val="11"/>
        <rFont val="Arial"/>
        <family val="2"/>
      </rPr>
      <t>2</t>
    </r>
  </si>
  <si>
    <r>
      <t>Completed Vehicle Frontal Area, ft</t>
    </r>
    <r>
      <rPr>
        <vertAlign val="superscript"/>
        <sz val="11"/>
        <rFont val="Arial"/>
        <family val="2"/>
      </rPr>
      <t>2</t>
    </r>
  </si>
  <si>
    <r>
      <t>Cab/Chassis Non-Overlap Area, ft</t>
    </r>
    <r>
      <rPr>
        <vertAlign val="superscript"/>
        <sz val="11"/>
        <rFont val="Arial"/>
        <family val="2"/>
      </rPr>
      <t>2</t>
    </r>
  </si>
  <si>
    <t>2011 - 2013</t>
  </si>
  <si>
    <r>
      <t>2014</t>
    </r>
    <r>
      <rPr>
        <b/>
        <sz val="11"/>
        <rFont val="Arial"/>
        <family val="2"/>
      </rPr>
      <t xml:space="preserve">
With Air Deflector</t>
    </r>
  </si>
  <si>
    <r>
      <t>Cab/Chassis Non-Overlap Area, ft</t>
    </r>
    <r>
      <rPr>
        <b/>
        <vertAlign val="superscript"/>
        <sz val="14"/>
        <color indexed="12"/>
        <rFont val="Arial"/>
        <family val="2"/>
      </rPr>
      <t>2</t>
    </r>
  </si>
  <si>
    <r>
      <t xml:space="preserve">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=</t>
    </r>
  </si>
  <si>
    <r>
      <t xml:space="preserve"> m</t>
    </r>
    <r>
      <rPr>
        <b/>
        <vertAlign val="superscript"/>
        <sz val="12"/>
        <rFont val="Arial"/>
        <family val="2"/>
      </rPr>
      <t>2</t>
    </r>
  </si>
  <si>
    <r>
      <rPr>
        <b/>
        <u/>
        <sz val="11"/>
        <color rgb="FF0000FF"/>
        <rFont val="Arial"/>
        <family val="2"/>
      </rPr>
      <t>Manual Calculation Example:</t>
    </r>
    <r>
      <rPr>
        <b/>
        <sz val="11"/>
        <rFont val="Arial"/>
        <family val="2"/>
      </rPr>
      <t xml:space="preserve"> 2013 EcoMax, 90" Outside Width, 85.6" Outside Height (79" Inside Height),</t>
    </r>
  </si>
  <si>
    <t>4" Long Sills, 2.5" of mounting wood. Body mounting height is 6.5" (4" Long Sill + 2.5" Wood)</t>
  </si>
  <si>
    <t>Body frontal area:</t>
  </si>
  <si>
    <r>
      <t>90 x 85.6 / 144 = 53.5 ft</t>
    </r>
    <r>
      <rPr>
        <b/>
        <vertAlign val="superscript"/>
        <sz val="11"/>
        <rFont val="Arial"/>
        <family val="2"/>
      </rPr>
      <t>2</t>
    </r>
  </si>
  <si>
    <t>Non-Overlap Area (from Table 1):</t>
  </si>
  <si>
    <r>
      <t>19.0 ft</t>
    </r>
    <r>
      <rPr>
        <b/>
        <vertAlign val="superscript"/>
        <sz val="11"/>
        <rFont val="Arial"/>
        <family val="2"/>
      </rPr>
      <t>2</t>
    </r>
  </si>
  <si>
    <t>Total completed vehicle frontal area:</t>
  </si>
  <si>
    <t xml:space="preserve"> (Below 2011 - 2013 Limit)</t>
  </si>
  <si>
    <r>
      <t>53.5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+ 19.0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= 72.5 ft</t>
    </r>
    <r>
      <rPr>
        <b/>
        <vertAlign val="superscript"/>
        <sz val="11"/>
        <rFont val="Arial"/>
        <family val="2"/>
      </rPr>
      <t>2</t>
    </r>
  </si>
  <si>
    <r>
      <t xml:space="preserve">2) Cab/Chassis Non-Overlap Area (Based on Body Width and Mounting Height.)
    Use </t>
    </r>
    <r>
      <rPr>
        <b/>
        <sz val="11"/>
        <color rgb="FF0000FF"/>
        <rFont val="Arial"/>
        <family val="2"/>
      </rPr>
      <t>Table 1</t>
    </r>
    <r>
      <rPr>
        <b/>
        <sz val="11"/>
        <rFont val="Arial"/>
        <family val="2"/>
      </rPr>
      <t xml:space="preserve"> for manual frontal area calculation; or fill out </t>
    </r>
    <r>
      <rPr>
        <b/>
        <sz val="11"/>
        <color rgb="FF0000FF"/>
        <rFont val="Arial"/>
        <family val="2"/>
      </rPr>
      <t>Table 3</t>
    </r>
    <r>
      <rPr>
        <b/>
        <sz val="11"/>
        <rFont val="Arial"/>
        <family val="2"/>
      </rPr>
      <t xml:space="preserve"> to automatically populate </t>
    </r>
    <r>
      <rPr>
        <b/>
        <sz val="11"/>
        <color rgb="FF0000FF"/>
        <rFont val="Arial"/>
        <family val="2"/>
      </rPr>
      <t>Calculators #1-4</t>
    </r>
    <r>
      <rPr>
        <b/>
        <sz val="11"/>
        <rFont val="Arial"/>
        <family val="2"/>
      </rPr>
      <t>.</t>
    </r>
  </si>
  <si>
    <t>2014+ With AD</t>
  </si>
  <si>
    <t>Max Mount Height (M), in</t>
  </si>
  <si>
    <t>Max Outside Height, in</t>
  </si>
  <si>
    <t>Proposed Condition OK?</t>
  </si>
  <si>
    <r>
      <t>Max Body Frontal Area, ft</t>
    </r>
    <r>
      <rPr>
        <vertAlign val="superscript"/>
        <sz val="11"/>
        <rFont val="Arial"/>
        <family val="2"/>
      </rPr>
      <t>2</t>
    </r>
  </si>
  <si>
    <t>Max Inside Height, in</t>
  </si>
  <si>
    <r>
      <t xml:space="preserve">Isuzu NPR ECO-MAX Completed Vehicle Frontal Area Calculation  </t>
    </r>
    <r>
      <rPr>
        <b/>
        <sz val="16"/>
        <color rgb="FFFF0000"/>
        <rFont val="Arial"/>
        <family val="2"/>
      </rPr>
      <t>2011-2014 model year</t>
    </r>
  </si>
  <si>
    <r>
      <t xml:space="preserve">   -  Base Chassis Limit: 79.6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(7.4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No Isuzu Application Approval is Required.</t>
    </r>
  </si>
  <si>
    <t>The Isuzu NPR EcoMAX was certified for EPA Emissions Compliance by testing a Completed Vehicle.</t>
  </si>
  <si>
    <t>The 2014 Model Year certifications have a frontal area limit of:</t>
  </si>
  <si>
    <t>2014+ Without AD</t>
  </si>
  <si>
    <r>
      <t xml:space="preserve">   -  Base Chassis Limit with Isuzu Air Deflector PN 8982537260: 84.6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(7.86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 Approval is Required for this option frontal area.</t>
    </r>
  </si>
  <si>
    <t xml:space="preserve">      Your Isuzu dealer can obtain approval information from Isuzu Application Engineering.</t>
  </si>
  <si>
    <t>2014+
With AD</t>
  </si>
  <si>
    <t xml:space="preserve"> 110"  134"   151"
NJ1   NJ2   NJ3</t>
  </si>
  <si>
    <r>
      <t xml:space="preserve">           134"   151"
           NJ2   NJ3
(</t>
    </r>
    <r>
      <rPr>
        <b/>
        <sz val="8"/>
        <rFont val="Arial"/>
        <family val="2"/>
      </rPr>
      <t xml:space="preserve"> 110" NJ1 not available)</t>
    </r>
  </si>
  <si>
    <t>Note: Max Inside Height is 91.0, regardless of area calculation</t>
  </si>
  <si>
    <t>Filename "NPR_ECO-MAX_FrontalAreaCalculator_03_2014.xlsx"</t>
  </si>
  <si>
    <t>Note: Calculated height values.  Mount height over 10" is not typical.</t>
  </si>
  <si>
    <t>Table 3: Van Body Dimensional Values</t>
  </si>
  <si>
    <t>Please fill in the BLUE cells to generate the Frontal Area results for Calculators #1 - #4.</t>
  </si>
  <si>
    <t>(Results based on Table 3 input)</t>
  </si>
  <si>
    <t>Completed Frontal Area Limits by NPR EcoMax Model and Model Year</t>
  </si>
  <si>
    <t>The Completed Vehicle Manufacturer is responsible for meeting Frontal Area requirements, (similar to responsibilities of Vertical CG, Weight Distribution, etc.)</t>
  </si>
  <si>
    <t>Updated: 04-01-2014</t>
  </si>
  <si>
    <t>= Calculated Value (Locked)</t>
  </si>
  <si>
    <t>The maximum curb weight of your Completed Vehicle must not exceed 9,660 lbs.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</si>
</sst>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0.0"/>
  </numFmts>
  <fonts count="23"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u/>
      <sz val="11"/>
      <color rgb="FF0000FF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55" xfId="0" applyFont="1" applyFill="1" applyBorder="1" applyAlignment="1" applyProtection="1">
      <alignment horizontal="center" vertical="center"/>
      <protection hidden="1"/>
    </xf>
    <xf numFmtId="0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NumberFormat="1" applyFont="1" applyFill="1" applyBorder="1" applyAlignment="1" applyProtection="1">
      <alignment horizontal="center" vertical="center"/>
      <protection locked="0"/>
    </xf>
    <xf numFmtId="165" fontId="6" fillId="3" borderId="26" xfId="0" applyNumberFormat="1" applyFont="1" applyFill="1" applyBorder="1" applyAlignment="1" applyProtection="1">
      <alignment horizontal="right" vertical="center" indent="1"/>
      <protection hidden="1"/>
    </xf>
    <xf numFmtId="165" fontId="6" fillId="3" borderId="63" xfId="0" applyNumberFormat="1" applyFont="1" applyFill="1" applyBorder="1" applyAlignment="1" applyProtection="1">
      <alignment horizontal="right" vertical="center" indent="1"/>
      <protection hidden="1"/>
    </xf>
    <xf numFmtId="165" fontId="6" fillId="3" borderId="27" xfId="0" applyNumberFormat="1" applyFont="1" applyFill="1" applyBorder="1" applyAlignment="1" applyProtection="1">
      <alignment horizontal="right" vertical="center" indent="1"/>
      <protection hidden="1"/>
    </xf>
    <xf numFmtId="165" fontId="6" fillId="3" borderId="64" xfId="0" applyNumberFormat="1" applyFont="1" applyFill="1" applyBorder="1" applyAlignment="1" applyProtection="1">
      <alignment horizontal="right" vertical="center" indent="1"/>
      <protection hidden="1"/>
    </xf>
    <xf numFmtId="165" fontId="6" fillId="3" borderId="68" xfId="0" applyNumberFormat="1" applyFont="1" applyFill="1" applyBorder="1" applyAlignment="1" applyProtection="1">
      <alignment horizontal="center" vertical="center"/>
      <protection hidden="1"/>
    </xf>
    <xf numFmtId="165" fontId="6" fillId="3" borderId="63" xfId="0" applyNumberFormat="1" applyFont="1" applyFill="1" applyBorder="1" applyAlignment="1" applyProtection="1">
      <alignment horizontal="center" vertical="center"/>
      <protection hidden="1"/>
    </xf>
    <xf numFmtId="165" fontId="6" fillId="3" borderId="69" xfId="0" applyNumberFormat="1" applyFont="1" applyFill="1" applyBorder="1" applyAlignment="1" applyProtection="1">
      <alignment horizontal="center" vertical="center"/>
      <protection hidden="1"/>
    </xf>
    <xf numFmtId="2" fontId="6" fillId="3" borderId="70" xfId="0" applyNumberFormat="1" applyFont="1" applyFill="1" applyBorder="1" applyAlignment="1" applyProtection="1">
      <alignment horizontal="center" vertical="center"/>
      <protection hidden="1"/>
    </xf>
    <xf numFmtId="165" fontId="6" fillId="3" borderId="70" xfId="0" applyNumberFormat="1" applyFont="1" applyFill="1" applyBorder="1" applyAlignment="1" applyProtection="1">
      <alignment horizontal="center" vertical="center"/>
      <protection hidden="1"/>
    </xf>
    <xf numFmtId="2" fontId="6" fillId="3" borderId="63" xfId="0" applyNumberFormat="1" applyFont="1" applyFill="1" applyBorder="1" applyAlignment="1" applyProtection="1">
      <alignment horizontal="center" vertical="center"/>
      <protection hidden="1"/>
    </xf>
    <xf numFmtId="2" fontId="6" fillId="3" borderId="64" xfId="0" applyNumberFormat="1" applyFont="1" applyFill="1" applyBorder="1" applyAlignment="1" applyProtection="1">
      <alignment horizontal="center" vertical="center"/>
      <protection hidden="1"/>
    </xf>
    <xf numFmtId="165" fontId="6" fillId="3" borderId="64" xfId="0" applyNumberFormat="1" applyFont="1" applyFill="1" applyBorder="1" applyAlignment="1" applyProtection="1">
      <alignment horizontal="center" vertical="center"/>
      <protection hidden="1"/>
    </xf>
    <xf numFmtId="165" fontId="6" fillId="3" borderId="71" xfId="0" applyNumberFormat="1" applyFont="1" applyFill="1" applyBorder="1" applyAlignment="1" applyProtection="1">
      <alignment horizontal="right" vertical="center" indent="1"/>
      <protection hidden="1"/>
    </xf>
    <xf numFmtId="165" fontId="6" fillId="3" borderId="68" xfId="0" applyNumberFormat="1" applyFont="1" applyFill="1" applyBorder="1" applyAlignment="1" applyProtection="1">
      <alignment horizontal="right" vertical="center" indent="1"/>
      <protection hidden="1"/>
    </xf>
    <xf numFmtId="0" fontId="6" fillId="8" borderId="68" xfId="0" applyFont="1" applyFill="1" applyBorder="1" applyAlignment="1" applyProtection="1">
      <alignment horizontal="center" vertical="center"/>
      <protection hidden="1"/>
    </xf>
    <xf numFmtId="0" fontId="6" fillId="8" borderId="63" xfId="0" applyFont="1" applyFill="1" applyBorder="1" applyAlignment="1" applyProtection="1">
      <alignment horizontal="center" vertical="center"/>
      <protection hidden="1"/>
    </xf>
    <xf numFmtId="0" fontId="6" fillId="8" borderId="69" xfId="0" applyFont="1" applyFill="1" applyBorder="1" applyAlignment="1" applyProtection="1">
      <alignment horizontal="center" vertical="center"/>
      <protection hidden="1"/>
    </xf>
    <xf numFmtId="0" fontId="6" fillId="8" borderId="70" xfId="0" applyFont="1" applyFill="1" applyBorder="1" applyAlignment="1" applyProtection="1">
      <alignment horizontal="center" vertical="center"/>
      <protection hidden="1"/>
    </xf>
    <xf numFmtId="0" fontId="6" fillId="8" borderId="64" xfId="0" applyFont="1" applyFill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70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164" fontId="4" fillId="10" borderId="8" xfId="0" applyNumberFormat="1" applyFont="1" applyFill="1" applyBorder="1" applyAlignment="1" applyProtection="1">
      <alignment horizontal="center" vertical="center"/>
      <protection hidden="1"/>
    </xf>
    <xf numFmtId="164" fontId="4" fillId="10" borderId="9" xfId="0" applyNumberFormat="1" applyFont="1" applyFill="1" applyBorder="1" applyAlignment="1" applyProtection="1">
      <alignment horizontal="center" vertical="center"/>
      <protection hidden="1"/>
    </xf>
    <xf numFmtId="164" fontId="4" fillId="10" borderId="10" xfId="0" applyNumberFormat="1" applyFont="1" applyFill="1" applyBorder="1" applyAlignment="1" applyProtection="1">
      <alignment horizontal="center" vertical="center"/>
      <protection hidden="1"/>
    </xf>
    <xf numFmtId="164" fontId="4" fillId="10" borderId="11" xfId="0" applyNumberFormat="1" applyFont="1" applyFill="1" applyBorder="1" applyAlignment="1" applyProtection="1">
      <alignment horizontal="center" vertical="center"/>
      <protection hidden="1"/>
    </xf>
    <xf numFmtId="164" fontId="4" fillId="10" borderId="12" xfId="0" applyNumberFormat="1" applyFont="1" applyFill="1" applyBorder="1" applyAlignment="1" applyProtection="1">
      <alignment horizontal="center" vertical="center"/>
      <protection hidden="1"/>
    </xf>
    <xf numFmtId="164" fontId="4" fillId="1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164" fontId="4" fillId="10" borderId="15" xfId="0" applyNumberFormat="1" applyFont="1" applyFill="1" applyBorder="1" applyAlignment="1" applyProtection="1">
      <alignment horizontal="center" vertical="center"/>
      <protection hidden="1"/>
    </xf>
    <xf numFmtId="164" fontId="4" fillId="10" borderId="16" xfId="0" applyNumberFormat="1" applyFont="1" applyFill="1" applyBorder="1" applyAlignment="1" applyProtection="1">
      <alignment horizontal="center" vertical="center"/>
      <protection hidden="1"/>
    </xf>
    <xf numFmtId="164" fontId="4" fillId="1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11" borderId="47" xfId="0" applyFont="1" applyFill="1" applyBorder="1" applyAlignment="1" applyProtection="1">
      <protection hidden="1"/>
    </xf>
    <xf numFmtId="0" fontId="4" fillId="11" borderId="48" xfId="0" applyFont="1" applyFill="1" applyBorder="1" applyAlignment="1" applyProtection="1">
      <protection hidden="1"/>
    </xf>
    <xf numFmtId="0" fontId="4" fillId="11" borderId="46" xfId="0" applyFont="1" applyFill="1" applyBorder="1" applyAlignment="1" applyProtection="1">
      <protection hidden="1"/>
    </xf>
    <xf numFmtId="0" fontId="4" fillId="4" borderId="49" xfId="0" applyFont="1" applyFill="1" applyBorder="1" applyAlignment="1" applyProtection="1">
      <protection hidden="1"/>
    </xf>
    <xf numFmtId="0" fontId="4" fillId="4" borderId="50" xfId="0" applyFont="1" applyFill="1" applyBorder="1" applyAlignment="1" applyProtection="1">
      <protection hidden="1"/>
    </xf>
    <xf numFmtId="0" fontId="4" fillId="4" borderId="44" xfId="0" applyFont="1" applyFill="1" applyBorder="1" applyAlignment="1" applyProtection="1">
      <protection hidden="1"/>
    </xf>
    <xf numFmtId="0" fontId="4" fillId="9" borderId="51" xfId="0" applyFont="1" applyFill="1" applyBorder="1" applyAlignment="1" applyProtection="1">
      <protection hidden="1"/>
    </xf>
    <xf numFmtId="0" fontId="4" fillId="9" borderId="52" xfId="0" applyFont="1" applyFill="1" applyBorder="1" applyAlignment="1" applyProtection="1">
      <protection hidden="1"/>
    </xf>
    <xf numFmtId="0" fontId="4" fillId="9" borderId="45" xfId="0" applyFont="1" applyFill="1" applyBorder="1" applyAlignment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alignment vertical="center"/>
      <protection hidden="1"/>
    </xf>
    <xf numFmtId="0" fontId="6" fillId="7" borderId="12" xfId="0" applyFont="1" applyFill="1" applyBorder="1" applyProtection="1">
      <alignment vertical="center"/>
      <protection hidden="1"/>
    </xf>
    <xf numFmtId="0" fontId="4" fillId="0" borderId="0" xfId="0" quotePrefix="1" applyFont="1" applyProtection="1">
      <alignment vertical="center"/>
      <protection hidden="1"/>
    </xf>
    <xf numFmtId="0" fontId="6" fillId="8" borderId="12" xfId="0" applyFont="1" applyFill="1" applyBorder="1" applyProtection="1">
      <alignment vertical="center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19" fillId="11" borderId="0" xfId="0" applyFont="1" applyFill="1" applyBorder="1" applyAlignment="1" applyProtection="1">
      <alignment horizontal="center" vertical="center" wrapText="1"/>
      <protection hidden="1"/>
    </xf>
    <xf numFmtId="0" fontId="19" fillId="4" borderId="62" xfId="0" applyFont="1" applyFill="1" applyBorder="1" applyAlignment="1" applyProtection="1">
      <alignment horizontal="center" vertical="center" wrapText="1"/>
      <protection hidden="1"/>
    </xf>
    <xf numFmtId="0" fontId="19" fillId="9" borderId="35" xfId="0" applyFont="1" applyFill="1" applyBorder="1" applyAlignment="1" applyProtection="1">
      <alignment horizontal="center" vertical="center" wrapText="1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vertical="center"/>
      <protection hidden="1"/>
    </xf>
    <xf numFmtId="0" fontId="6" fillId="8" borderId="56" xfId="0" applyFont="1" applyFill="1" applyBorder="1" applyAlignment="1" applyProtection="1">
      <alignment horizontal="center" vertical="center"/>
      <protection hidden="1"/>
    </xf>
    <xf numFmtId="0" fontId="6" fillId="8" borderId="57" xfId="0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0" fontId="6" fillId="8" borderId="55" xfId="0" applyFont="1" applyFill="1" applyBorder="1" applyAlignment="1" applyProtection="1">
      <alignment horizontal="center" vertical="center"/>
      <protection hidden="1"/>
    </xf>
    <xf numFmtId="0" fontId="19" fillId="11" borderId="55" xfId="0" applyFont="1" applyFill="1" applyBorder="1" applyAlignment="1" applyProtection="1">
      <alignment horizontal="center" vertical="center" wrapText="1"/>
      <protection hidden="1"/>
    </xf>
    <xf numFmtId="0" fontId="19" fillId="9" borderId="36" xfId="0" applyFont="1" applyFill="1" applyBorder="1" applyAlignment="1" applyProtection="1">
      <alignment horizontal="center" vertical="center" wrapText="1"/>
      <protection hidden="1"/>
    </xf>
    <xf numFmtId="0" fontId="19" fillId="11" borderId="54" xfId="0" applyFont="1" applyFill="1" applyBorder="1" applyAlignment="1" applyProtection="1">
      <alignment horizontal="center" vertical="center" wrapText="1"/>
      <protection hidden="1"/>
    </xf>
    <xf numFmtId="0" fontId="19" fillId="4" borderId="68" xfId="0" applyFont="1" applyFill="1" applyBorder="1" applyAlignment="1" applyProtection="1">
      <alignment horizontal="center" vertical="center" wrapText="1"/>
      <protection hidden="1"/>
    </xf>
    <xf numFmtId="0" fontId="19" fillId="11" borderId="53" xfId="0" applyFont="1" applyFill="1" applyBorder="1" applyAlignment="1" applyProtection="1">
      <alignment horizontal="center" vertical="center" wrapText="1"/>
      <protection hidden="1"/>
    </xf>
    <xf numFmtId="165" fontId="6" fillId="0" borderId="0" xfId="0" quotePrefix="1" applyNumberFormat="1" applyFo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2" fontId="7" fillId="8" borderId="2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5" borderId="49" xfId="0" applyFont="1" applyFill="1" applyBorder="1" applyAlignment="1" applyProtection="1">
      <alignment horizontal="center" vertical="center"/>
      <protection hidden="1"/>
    </xf>
    <xf numFmtId="0" fontId="7" fillId="5" borderId="50" xfId="0" applyFont="1" applyFill="1" applyBorder="1" applyAlignment="1" applyProtection="1">
      <alignment horizontal="center" vertical="center"/>
      <protection hidden="1"/>
    </xf>
    <xf numFmtId="0" fontId="7" fillId="5" borderId="44" xfId="0" applyFont="1" applyFill="1" applyBorder="1" applyAlignment="1" applyProtection="1">
      <alignment horizontal="center" vertical="center"/>
      <protection hidden="1"/>
    </xf>
    <xf numFmtId="165" fontId="6" fillId="8" borderId="25" xfId="0" applyNumberFormat="1" applyFont="1" applyFill="1" applyBorder="1" applyAlignment="1" applyProtection="1">
      <alignment horizontal="center" vertical="center"/>
      <protection hidden="1"/>
    </xf>
    <xf numFmtId="165" fontId="6" fillId="8" borderId="35" xfId="0" applyNumberFormat="1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11" borderId="8" xfId="0" applyFont="1" applyFill="1" applyBorder="1" applyAlignment="1" applyProtection="1">
      <alignment horizontal="center" wrapText="1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7" fillId="11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10" borderId="18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19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 wrapText="1"/>
      <protection hidden="1"/>
    </xf>
    <xf numFmtId="0" fontId="6" fillId="8" borderId="32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24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4" fillId="9" borderId="16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3" fillId="4" borderId="12" xfId="0" applyFont="1" applyFill="1" applyBorder="1" applyAlignment="1" applyProtection="1">
      <alignment horizontal="center" wrapText="1"/>
      <protection hidden="1"/>
    </xf>
    <xf numFmtId="0" fontId="3" fillId="9" borderId="15" xfId="0" applyFont="1" applyFill="1" applyBorder="1" applyAlignment="1" applyProtection="1">
      <alignment horizontal="center" vertical="center" wrapText="1"/>
      <protection hidden="1"/>
    </xf>
    <xf numFmtId="0" fontId="3" fillId="9" borderId="16" xfId="0" applyFont="1" applyFill="1" applyBorder="1" applyAlignment="1" applyProtection="1">
      <alignment horizontal="center" vertical="center" wrapText="1"/>
      <protection hidden="1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6" fillId="8" borderId="38" xfId="0" applyFont="1" applyFill="1" applyBorder="1" applyAlignment="1" applyProtection="1">
      <alignment horizontal="center" vertical="center"/>
      <protection hidden="1"/>
    </xf>
    <xf numFmtId="0" fontId="6" fillId="8" borderId="38" xfId="0" applyFont="1" applyFill="1" applyBorder="1" applyAlignment="1" applyProtection="1">
      <alignment vertical="center"/>
      <protection hidden="1"/>
    </xf>
    <xf numFmtId="165" fontId="6" fillId="8" borderId="56" xfId="0" applyNumberFormat="1" applyFont="1" applyFill="1" applyBorder="1" applyAlignment="1" applyProtection="1">
      <alignment horizontal="center" vertical="center"/>
      <protection hidden="1"/>
    </xf>
    <xf numFmtId="165" fontId="6" fillId="8" borderId="38" xfId="0" applyNumberFormat="1" applyFont="1" applyFill="1" applyBorder="1" applyAlignment="1" applyProtection="1">
      <alignment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8" borderId="0" xfId="0" applyFont="1" applyFill="1" applyBorder="1" applyAlignment="1" applyProtection="1">
      <alignment vertical="center"/>
      <protection hidden="1"/>
    </xf>
    <xf numFmtId="165" fontId="6" fillId="8" borderId="0" xfId="0" applyNumberFormat="1" applyFont="1" applyFill="1" applyBorder="1" applyAlignment="1" applyProtection="1">
      <alignment vertical="center"/>
      <protection hidden="1"/>
    </xf>
    <xf numFmtId="165" fontId="6" fillId="8" borderId="38" xfId="0" applyNumberFormat="1" applyFont="1" applyFill="1" applyBorder="1" applyAlignment="1" applyProtection="1">
      <alignment horizontal="center" vertical="center"/>
      <protection hidden="1"/>
    </xf>
    <xf numFmtId="165" fontId="6" fillId="8" borderId="0" xfId="0" applyNumberFormat="1" applyFont="1" applyFill="1" applyBorder="1" applyAlignment="1" applyProtection="1">
      <alignment horizontal="center" vertical="center"/>
      <protection hidden="1"/>
    </xf>
    <xf numFmtId="165" fontId="6" fillId="8" borderId="37" xfId="0" applyNumberFormat="1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6" fillId="8" borderId="57" xfId="0" applyFont="1" applyFill="1" applyBorder="1" applyAlignment="1" applyProtection="1">
      <alignment horizontal="center" vertical="center"/>
      <protection hidden="1"/>
    </xf>
    <xf numFmtId="0" fontId="6" fillId="8" borderId="39" xfId="0" applyFont="1" applyFill="1" applyBorder="1" applyAlignment="1" applyProtection="1">
      <alignment horizontal="center" vertical="center"/>
      <protection hidden="1"/>
    </xf>
    <xf numFmtId="0" fontId="6" fillId="8" borderId="56" xfId="0" applyFont="1" applyFill="1" applyBorder="1" applyAlignment="1" applyProtection="1">
      <alignment horizontal="center" vertical="center"/>
      <protection hidden="1"/>
    </xf>
    <xf numFmtId="0" fontId="6" fillId="8" borderId="40" xfId="0" applyFont="1" applyFill="1" applyBorder="1" applyAlignment="1" applyProtection="1">
      <alignment horizontal="center" vertical="center"/>
      <protection hidden="1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165" fontId="6" fillId="8" borderId="40" xfId="0" applyNumberFormat="1" applyFont="1" applyFill="1" applyBorder="1" applyAlignment="1" applyProtection="1">
      <alignment horizontal="center" vertical="center"/>
      <protection hidden="1"/>
    </xf>
    <xf numFmtId="165" fontId="6" fillId="3" borderId="55" xfId="0" applyNumberFormat="1" applyFont="1" applyFill="1" applyBorder="1" applyAlignment="1" applyProtection="1">
      <alignment horizontal="center" vertical="center"/>
      <protection hidden="1"/>
    </xf>
    <xf numFmtId="165" fontId="6" fillId="3" borderId="20" xfId="0" applyNumberFormat="1" applyFont="1" applyFill="1" applyBorder="1" applyAlignment="1" applyProtection="1">
      <alignment horizontal="center" vertical="center"/>
      <protection hidden="1"/>
    </xf>
    <xf numFmtId="165" fontId="6" fillId="3" borderId="36" xfId="0" applyNumberFormat="1" applyFont="1" applyFill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vertical="center" wrapText="1"/>
      <protection hidden="1"/>
    </xf>
    <xf numFmtId="0" fontId="6" fillId="3" borderId="32" xfId="0" applyFont="1" applyFill="1" applyBorder="1" applyAlignment="1" applyProtection="1">
      <alignment vertical="center" wrapText="1"/>
      <protection hidden="1"/>
    </xf>
    <xf numFmtId="165" fontId="6" fillId="3" borderId="25" xfId="0" applyNumberFormat="1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center" vertical="center"/>
      <protection hidden="1"/>
    </xf>
    <xf numFmtId="165" fontId="6" fillId="3" borderId="35" xfId="0" applyNumberFormat="1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vertical="center"/>
      <protection hidden="1"/>
    </xf>
    <xf numFmtId="0" fontId="6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32" xfId="0" applyFont="1" applyFill="1" applyBorder="1" applyAlignment="1" applyProtection="1">
      <alignment horizontal="center" vertical="center" wrapText="1"/>
      <protection hidden="1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36" xfId="0" applyFont="1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horizontal="center" vertical="center"/>
      <protection hidden="1"/>
    </xf>
    <xf numFmtId="0" fontId="6" fillId="8" borderId="20" xfId="0" applyFont="1" applyFill="1" applyBorder="1" applyAlignment="1" applyProtection="1">
      <alignment vertical="center"/>
      <protection hidden="1"/>
    </xf>
    <xf numFmtId="165" fontId="6" fillId="8" borderId="55" xfId="0" applyNumberFormat="1" applyFont="1" applyFill="1" applyBorder="1" applyAlignment="1" applyProtection="1">
      <alignment horizontal="center" vertical="center"/>
      <protection hidden="1"/>
    </xf>
    <xf numFmtId="165" fontId="6" fillId="8" borderId="20" xfId="0" applyNumberFormat="1" applyFont="1" applyFill="1" applyBorder="1" applyAlignment="1" applyProtection="1">
      <alignment vertical="center"/>
      <protection hidden="1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vertical="center"/>
      <protection locked="0"/>
    </xf>
    <xf numFmtId="0" fontId="6" fillId="8" borderId="37" xfId="0" applyFont="1" applyFill="1" applyBorder="1" applyAlignment="1" applyProtection="1">
      <alignment horizontal="center" vertical="center"/>
      <protection hidden="1"/>
    </xf>
    <xf numFmtId="0" fontId="6" fillId="8" borderId="37" xfId="0" applyFont="1" applyFill="1" applyBorder="1" applyAlignment="1" applyProtection="1">
      <alignment vertical="center"/>
      <protection hidden="1"/>
    </xf>
    <xf numFmtId="165" fontId="6" fillId="8" borderId="57" xfId="0" applyNumberFormat="1" applyFont="1" applyFill="1" applyBorder="1" applyAlignment="1" applyProtection="1">
      <alignment horizontal="center" vertical="center"/>
      <protection hidden="1"/>
    </xf>
    <xf numFmtId="165" fontId="6" fillId="8" borderId="37" xfId="0" applyNumberFormat="1" applyFont="1" applyFill="1" applyBorder="1" applyAlignment="1" applyProtection="1">
      <alignment vertical="center"/>
      <protection hidden="1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8" borderId="33" xfId="0" applyFont="1" applyFill="1" applyBorder="1" applyAlignment="1" applyProtection="1">
      <alignment horizontal="center" vertical="center"/>
      <protection hidden="1"/>
    </xf>
    <xf numFmtId="0" fontId="6" fillId="8" borderId="33" xfId="0" applyFont="1" applyFill="1" applyBorder="1" applyAlignment="1" applyProtection="1">
      <alignment vertical="center"/>
      <protection hidden="1"/>
    </xf>
    <xf numFmtId="165" fontId="6" fillId="8" borderId="54" xfId="0" applyNumberFormat="1" applyFont="1" applyFill="1" applyBorder="1" applyAlignment="1" applyProtection="1">
      <alignment horizontal="center" vertical="center"/>
      <protection hidden="1"/>
    </xf>
    <xf numFmtId="165" fontId="6" fillId="8" borderId="33" xfId="0" applyNumberFormat="1" applyFont="1" applyFill="1" applyBorder="1" applyAlignment="1" applyProtection="1">
      <alignment vertical="center"/>
      <protection hidden="1"/>
    </xf>
    <xf numFmtId="165" fontId="6" fillId="8" borderId="20" xfId="0" applyNumberFormat="1" applyFont="1" applyFill="1" applyBorder="1" applyAlignment="1" applyProtection="1">
      <alignment horizontal="center" vertical="center"/>
      <protection hidden="1"/>
    </xf>
    <xf numFmtId="0" fontId="6" fillId="8" borderId="55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165" fontId="6" fillId="8" borderId="39" xfId="0" applyNumberFormat="1" applyFont="1" applyFill="1" applyBorder="1" applyAlignment="1" applyProtection="1">
      <alignment horizontal="center" vertical="center"/>
      <protection hidden="1"/>
    </xf>
    <xf numFmtId="0" fontId="6" fillId="8" borderId="53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0" fontId="6" fillId="2" borderId="55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8" borderId="54" xfId="0" applyFont="1" applyFill="1" applyBorder="1" applyAlignment="1" applyProtection="1">
      <alignment horizontal="center" vertical="center" wrapText="1"/>
      <protection hidden="1"/>
    </xf>
    <xf numFmtId="0" fontId="6" fillId="8" borderId="55" xfId="0" applyFont="1" applyFill="1" applyBorder="1" applyAlignment="1" applyProtection="1">
      <alignment horizontal="center" vertical="center" wrapText="1"/>
      <protection hidden="1"/>
    </xf>
    <xf numFmtId="0" fontId="6" fillId="8" borderId="33" xfId="0" applyFont="1" applyFill="1" applyBorder="1" applyAlignment="1" applyProtection="1">
      <alignment horizontal="center" vertical="center" wrapText="1"/>
      <protection hidden="1"/>
    </xf>
    <xf numFmtId="0" fontId="6" fillId="8" borderId="34" xfId="0" applyFont="1" applyFill="1" applyBorder="1" applyAlignment="1" applyProtection="1">
      <alignment horizontal="center" vertical="center" wrapText="1"/>
      <protection hidden="1"/>
    </xf>
    <xf numFmtId="0" fontId="6" fillId="8" borderId="20" xfId="0" applyFont="1" applyFill="1" applyBorder="1" applyAlignment="1" applyProtection="1">
      <alignment horizontal="center" vertical="center" wrapText="1"/>
      <protection hidden="1"/>
    </xf>
    <xf numFmtId="0" fontId="6" fillId="8" borderId="36" xfId="0" applyFont="1" applyFill="1" applyBorder="1" applyAlignment="1" applyProtection="1">
      <alignment horizontal="center" vertical="center" wrapText="1"/>
      <protection hidden="1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165" fontId="6" fillId="8" borderId="36" xfId="0" applyNumberFormat="1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 applyProtection="1">
      <alignment horizontal="center" vertical="center"/>
      <protection hidden="1"/>
    </xf>
    <xf numFmtId="0" fontId="7" fillId="10" borderId="43" xfId="0" applyFont="1" applyFill="1" applyBorder="1" applyAlignment="1" applyProtection="1">
      <alignment horizontal="left" vertical="center" wrapText="1"/>
      <protection hidden="1"/>
    </xf>
    <xf numFmtId="0" fontId="7" fillId="10" borderId="59" xfId="0" applyFont="1" applyFill="1" applyBorder="1" applyAlignment="1" applyProtection="1">
      <alignment horizontal="left" vertical="center" wrapText="1"/>
      <protection hidden="1"/>
    </xf>
    <xf numFmtId="0" fontId="7" fillId="10" borderId="61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left" vertical="center"/>
      <protection hidden="1"/>
    </xf>
    <xf numFmtId="0" fontId="7" fillId="6" borderId="1" xfId="0" applyFont="1" applyFill="1" applyBorder="1" applyAlignment="1" applyProtection="1">
      <alignment horizontal="left" vertical="center"/>
      <protection hidden="1"/>
    </xf>
    <xf numFmtId="0" fontId="7" fillId="6" borderId="19" xfId="0" applyFont="1" applyFill="1" applyBorder="1" applyAlignment="1" applyProtection="1">
      <alignment horizontal="left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59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61" xfId="0" applyFont="1" applyFill="1" applyBorder="1" applyAlignment="1" applyProtection="1">
      <alignment horizontal="center" vertical="center" wrapText="1"/>
      <protection hidden="1"/>
    </xf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 wrapText="1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0" fontId="4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22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52" xfId="0" applyFont="1" applyFill="1" applyBorder="1" applyAlignment="1" applyProtection="1">
      <alignment horizontal="center" vertical="center" wrapText="1"/>
      <protection hidden="1"/>
    </xf>
    <xf numFmtId="0" fontId="22" fillId="0" borderId="67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3" borderId="54" xfId="0" applyFont="1" applyFill="1" applyBorder="1" applyAlignment="1" applyProtection="1">
      <alignment horizontal="center" vertical="center" wrapText="1"/>
      <protection hidden="1"/>
    </xf>
    <xf numFmtId="0" fontId="6" fillId="3" borderId="55" xfId="0" applyFont="1" applyFill="1" applyBorder="1" applyAlignment="1" applyProtection="1">
      <alignment horizontal="center" vertical="center" wrapText="1"/>
      <protection hidden="1"/>
    </xf>
    <xf numFmtId="0" fontId="6" fillId="3" borderId="33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36" xfId="0" applyFont="1" applyFill="1" applyBorder="1" applyAlignment="1" applyProtection="1">
      <alignment horizontal="center" vertical="center" wrapText="1"/>
      <protection hidden="1"/>
    </xf>
    <xf numFmtId="0" fontId="6" fillId="7" borderId="33" xfId="0" applyFont="1" applyFill="1" applyBorder="1" applyAlignment="1" applyProtection="1">
      <alignment horizontal="center" vertical="center" wrapText="1"/>
      <protection hidden="1"/>
    </xf>
    <xf numFmtId="0" fontId="6" fillId="7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5"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0000FF"/>
      <color rgb="FF66FF66"/>
      <color rgb="FFFF9900"/>
      <color rgb="FFFF33CC"/>
      <color rgb="FFFF6600"/>
      <color rgb="FF00FFFF"/>
      <color rgb="FF99CCFF"/>
      <color rgb="FF66CC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25</xdr:row>
      <xdr:rowOff>114300</xdr:rowOff>
    </xdr:from>
    <xdr:to>
      <xdr:col>16</xdr:col>
      <xdr:colOff>219074</xdr:colOff>
      <xdr:row>32</xdr:row>
      <xdr:rowOff>76199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1343025" y="8020050"/>
          <a:ext cx="7238999" cy="1314449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368291</xdr:colOff>
      <xdr:row>59</xdr:row>
      <xdr:rowOff>114797</xdr:rowOff>
    </xdr:from>
    <xdr:to>
      <xdr:col>6</xdr:col>
      <xdr:colOff>85725</xdr:colOff>
      <xdr:row>63</xdr:row>
      <xdr:rowOff>59982</xdr:rowOff>
    </xdr:to>
    <xdr:pic>
      <xdr:nvPicPr>
        <xdr:cNvPr id="81" name="Picture 8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3316" y="15278597"/>
          <a:ext cx="1060459" cy="1469185"/>
        </a:xfrm>
        <a:prstGeom prst="rect">
          <a:avLst/>
        </a:prstGeom>
        <a:ln w="25400">
          <a:noFill/>
        </a:ln>
      </xdr:spPr>
    </xdr:pic>
    <xdr:clientData/>
  </xdr:twoCellAnchor>
  <xdr:twoCellAnchor>
    <xdr:from>
      <xdr:col>6</xdr:col>
      <xdr:colOff>590553</xdr:colOff>
      <xdr:row>55</xdr:row>
      <xdr:rowOff>104771</xdr:rowOff>
    </xdr:from>
    <xdr:to>
      <xdr:col>14</xdr:col>
      <xdr:colOff>704851</xdr:colOff>
      <xdr:row>65</xdr:row>
      <xdr:rowOff>9521</xdr:rowOff>
    </xdr:to>
    <xdr:grpSp>
      <xdr:nvGrpSpPr>
        <xdr:cNvPr id="2" name="Group 1"/>
        <xdr:cNvGrpSpPr/>
      </xdr:nvGrpSpPr>
      <xdr:grpSpPr>
        <a:xfrm>
          <a:off x="4040720" y="14635688"/>
          <a:ext cx="5956298" cy="2995083"/>
          <a:chOff x="4038603" y="14201771"/>
          <a:chExt cx="5905498" cy="2990850"/>
        </a:xfrm>
      </xdr:grpSpPr>
      <xdr:sp macro="" textlink="">
        <xdr:nvSpPr>
          <xdr:cNvPr id="78" name="Rectangle 77"/>
          <xdr:cNvSpPr/>
        </xdr:nvSpPr>
        <xdr:spPr>
          <a:xfrm>
            <a:off x="4038603" y="14201771"/>
            <a:ext cx="5905498" cy="299085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95" name="Group 25"/>
          <xdr:cNvGrpSpPr>
            <a:grpSpLocks/>
          </xdr:cNvGrpSpPr>
        </xdr:nvGrpSpPr>
        <xdr:grpSpPr bwMode="auto">
          <a:xfrm>
            <a:off x="5803635" y="14572041"/>
            <a:ext cx="3487902" cy="1915567"/>
            <a:chOff x="1438" y="983"/>
            <a:chExt cx="386" cy="425"/>
          </a:xfrm>
        </xdr:grpSpPr>
        <xdr:sp macro="" textlink="">
          <xdr:nvSpPr>
            <xdr:cNvPr id="96" name="Rectangle 26"/>
            <xdr:cNvSpPr>
              <a:spLocks noChangeArrowheads="1"/>
            </xdr:cNvSpPr>
          </xdr:nvSpPr>
          <xdr:spPr bwMode="auto">
            <a:xfrm>
              <a:off x="1438" y="983"/>
              <a:ext cx="386" cy="357"/>
            </a:xfrm>
            <a:prstGeom prst="rect">
              <a:avLst/>
            </a:prstGeom>
            <a:solidFill>
              <a:srgbClr val="FFFFFF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" name="Rectangle 27"/>
            <xdr:cNvSpPr>
              <a:spLocks noChangeArrowheads="1"/>
            </xdr:cNvSpPr>
          </xdr:nvSpPr>
          <xdr:spPr bwMode="auto">
            <a:xfrm>
              <a:off x="1559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" name="Rectangle 28"/>
            <xdr:cNvSpPr>
              <a:spLocks noChangeArrowheads="1"/>
            </xdr:cNvSpPr>
          </xdr:nvSpPr>
          <xdr:spPr bwMode="auto">
            <a:xfrm>
              <a:off x="1438" y="1311"/>
              <a:ext cx="386" cy="29"/>
            </a:xfrm>
            <a:prstGeom prst="rect">
              <a:avLst/>
            </a:prstGeom>
            <a:solidFill>
              <a:srgbClr val="031F77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" name="Rectangle 29"/>
            <xdr:cNvSpPr>
              <a:spLocks noChangeArrowheads="1"/>
            </xdr:cNvSpPr>
          </xdr:nvSpPr>
          <xdr:spPr bwMode="auto">
            <a:xfrm>
              <a:off x="1438" y="1301"/>
              <a:ext cx="386" cy="11"/>
            </a:xfrm>
            <a:prstGeom prst="rect">
              <a:avLst/>
            </a:prstGeom>
            <a:solidFill>
              <a:srgbClr val="8799BD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" name="Rectangle 30"/>
            <xdr:cNvSpPr>
              <a:spLocks noChangeArrowheads="1"/>
            </xdr:cNvSpPr>
          </xdr:nvSpPr>
          <xdr:spPr bwMode="auto">
            <a:xfrm>
              <a:off x="1438" y="984"/>
              <a:ext cx="386" cy="10"/>
            </a:xfrm>
            <a:prstGeom prst="rect">
              <a:avLst/>
            </a:prstGeom>
            <a:solidFill>
              <a:srgbClr val="00DFCA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" name="Rectangle 31"/>
            <xdr:cNvSpPr>
              <a:spLocks noChangeArrowheads="1"/>
            </xdr:cNvSpPr>
          </xdr:nvSpPr>
          <xdr:spPr bwMode="auto">
            <a:xfrm>
              <a:off x="1559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" name="Rectangle 32"/>
            <xdr:cNvSpPr>
              <a:spLocks noChangeArrowheads="1"/>
            </xdr:cNvSpPr>
          </xdr:nvSpPr>
          <xdr:spPr bwMode="auto">
            <a:xfrm>
              <a:off x="1688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" name="Rectangle 33"/>
            <xdr:cNvSpPr>
              <a:spLocks noChangeArrowheads="1"/>
            </xdr:cNvSpPr>
          </xdr:nvSpPr>
          <xdr:spPr bwMode="auto">
            <a:xfrm>
              <a:off x="1688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4" name="Line 34"/>
          <xdr:cNvSpPr>
            <a:spLocks noChangeShapeType="1"/>
          </xdr:cNvSpPr>
        </xdr:nvSpPr>
        <xdr:spPr bwMode="auto">
          <a:xfrm flipH="1">
            <a:off x="4801656" y="14647999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35"/>
          <xdr:cNvSpPr>
            <a:spLocks noChangeShapeType="1"/>
          </xdr:cNvSpPr>
        </xdr:nvSpPr>
        <xdr:spPr bwMode="auto">
          <a:xfrm flipH="1">
            <a:off x="4788973" y="16010497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36"/>
          <xdr:cNvSpPr>
            <a:spLocks noChangeShapeType="1"/>
          </xdr:cNvSpPr>
        </xdr:nvSpPr>
        <xdr:spPr bwMode="auto">
          <a:xfrm flipH="1">
            <a:off x="4788973" y="16067496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37"/>
          <xdr:cNvSpPr>
            <a:spLocks noChangeShapeType="1"/>
          </xdr:cNvSpPr>
        </xdr:nvSpPr>
        <xdr:spPr bwMode="auto">
          <a:xfrm flipH="1">
            <a:off x="5182178" y="16181402"/>
            <a:ext cx="564407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38"/>
          <xdr:cNvSpPr>
            <a:spLocks noChangeShapeType="1"/>
          </xdr:cNvSpPr>
        </xdr:nvSpPr>
        <xdr:spPr bwMode="auto">
          <a:xfrm flipH="1" flipV="1">
            <a:off x="5829298" y="16392525"/>
            <a:ext cx="995339" cy="1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39"/>
          <xdr:cNvSpPr>
            <a:spLocks noChangeShapeType="1"/>
          </xdr:cNvSpPr>
        </xdr:nvSpPr>
        <xdr:spPr bwMode="auto">
          <a:xfrm flipH="1">
            <a:off x="6572248" y="16487607"/>
            <a:ext cx="252387" cy="16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40"/>
          <xdr:cNvSpPr>
            <a:spLocks noChangeShapeType="1"/>
          </xdr:cNvSpPr>
        </xdr:nvSpPr>
        <xdr:spPr bwMode="auto">
          <a:xfrm>
            <a:off x="5515201" y="14664614"/>
            <a:ext cx="0" cy="1336388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41"/>
          <xdr:cNvSpPr>
            <a:spLocks noChangeShapeType="1"/>
          </xdr:cNvSpPr>
        </xdr:nvSpPr>
        <xdr:spPr bwMode="auto">
          <a:xfrm flipH="1">
            <a:off x="4801656" y="14562546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Text Box 42"/>
          <xdr:cNvSpPr txBox="1">
            <a:spLocks noChangeArrowheads="1"/>
          </xdr:cNvSpPr>
        </xdr:nvSpPr>
        <xdr:spPr bwMode="auto">
          <a:xfrm>
            <a:off x="5238750" y="15087601"/>
            <a:ext cx="542926" cy="41909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horz" wrap="square" lIns="27432" tIns="18288" rIns="27432" bIns="0" anchor="ctr" upright="1"/>
          <a:lstStyle/>
          <a:p>
            <a:pPr lvl="0"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Inside Height   </a:t>
            </a:r>
          </a:p>
        </xdr:txBody>
      </xdr:sp>
      <xdr:sp macro="" textlink="">
        <xdr:nvSpPr>
          <xdr:cNvPr id="113" name="Text Box 43"/>
          <xdr:cNvSpPr txBox="1">
            <a:spLocks noChangeArrowheads="1"/>
          </xdr:cNvSpPr>
        </xdr:nvSpPr>
        <xdr:spPr bwMode="auto">
          <a:xfrm>
            <a:off x="4124325" y="14407228"/>
            <a:ext cx="1114430" cy="4296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Roof Thickness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(Includes Crown)</a:t>
            </a:r>
          </a:p>
        </xdr:txBody>
      </xdr:sp>
      <xdr:sp macro="" textlink="">
        <xdr:nvSpPr>
          <xdr:cNvPr id="114" name="Line 44"/>
          <xdr:cNvSpPr>
            <a:spLocks noChangeShapeType="1"/>
          </xdr:cNvSpPr>
        </xdr:nvSpPr>
        <xdr:spPr bwMode="auto">
          <a:xfrm>
            <a:off x="5312616" y="14296693"/>
            <a:ext cx="0" cy="24686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Line 45"/>
          <xdr:cNvSpPr>
            <a:spLocks noChangeShapeType="1"/>
          </xdr:cNvSpPr>
        </xdr:nvSpPr>
        <xdr:spPr bwMode="auto">
          <a:xfrm>
            <a:off x="5312616" y="14666988"/>
            <a:ext cx="0" cy="17802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Text Box 47"/>
          <xdr:cNvSpPr txBox="1">
            <a:spLocks noChangeArrowheads="1"/>
          </xdr:cNvSpPr>
        </xdr:nvSpPr>
        <xdr:spPr bwMode="auto">
          <a:xfrm>
            <a:off x="4171951" y="15840072"/>
            <a:ext cx="800088" cy="39052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Floor Thickness</a:t>
            </a:r>
          </a:p>
        </xdr:txBody>
      </xdr:sp>
      <xdr:sp macro="" textlink="">
        <xdr:nvSpPr>
          <xdr:cNvPr id="118" name="Line 48"/>
          <xdr:cNvSpPr>
            <a:spLocks noChangeShapeType="1"/>
          </xdr:cNvSpPr>
        </xdr:nvSpPr>
        <xdr:spPr bwMode="auto">
          <a:xfrm>
            <a:off x="5049203" y="15770754"/>
            <a:ext cx="0" cy="230248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49"/>
          <xdr:cNvSpPr>
            <a:spLocks noChangeShapeType="1"/>
          </xdr:cNvSpPr>
        </xdr:nvSpPr>
        <xdr:spPr bwMode="auto">
          <a:xfrm flipH="1">
            <a:off x="5048252" y="16068675"/>
            <a:ext cx="0" cy="2095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Text Box 51"/>
          <xdr:cNvSpPr txBox="1">
            <a:spLocks noChangeArrowheads="1"/>
          </xdr:cNvSpPr>
        </xdr:nvSpPr>
        <xdr:spPr bwMode="auto">
          <a:xfrm>
            <a:off x="6276975" y="16717826"/>
            <a:ext cx="1076324" cy="3869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 Wood Thickness</a:t>
            </a:r>
          </a:p>
        </xdr:txBody>
      </xdr:sp>
      <xdr:sp macro="" textlink="">
        <xdr:nvSpPr>
          <xdr:cNvPr id="122" name="Line 52"/>
          <xdr:cNvSpPr>
            <a:spLocks noChangeShapeType="1"/>
          </xdr:cNvSpPr>
        </xdr:nvSpPr>
        <xdr:spPr bwMode="auto">
          <a:xfrm>
            <a:off x="6698001" y="16240744"/>
            <a:ext cx="0" cy="14242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53"/>
          <xdr:cNvSpPr>
            <a:spLocks noChangeShapeType="1"/>
          </xdr:cNvSpPr>
        </xdr:nvSpPr>
        <xdr:spPr bwMode="auto">
          <a:xfrm flipH="1">
            <a:off x="6696073" y="16497104"/>
            <a:ext cx="1929" cy="21927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4"/>
          <xdr:cNvSpPr>
            <a:spLocks noChangeShapeType="1"/>
          </xdr:cNvSpPr>
        </xdr:nvSpPr>
        <xdr:spPr bwMode="auto">
          <a:xfrm>
            <a:off x="5962595" y="16181402"/>
            <a:ext cx="0" cy="201763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Text Box 56"/>
          <xdr:cNvSpPr txBox="1">
            <a:spLocks noChangeArrowheads="1"/>
          </xdr:cNvSpPr>
        </xdr:nvSpPr>
        <xdr:spPr bwMode="auto">
          <a:xfrm>
            <a:off x="5648325" y="16420871"/>
            <a:ext cx="647692" cy="3907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 Height</a:t>
            </a:r>
          </a:p>
        </xdr:txBody>
      </xdr:sp>
      <xdr:sp macro="" textlink="">
        <xdr:nvSpPr>
          <xdr:cNvPr id="128" name="Line 58"/>
          <xdr:cNvSpPr>
            <a:spLocks noChangeShapeType="1"/>
          </xdr:cNvSpPr>
        </xdr:nvSpPr>
        <xdr:spPr bwMode="auto">
          <a:xfrm flipH="1">
            <a:off x="5305424" y="16068676"/>
            <a:ext cx="3" cy="1333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9"/>
          <xdr:cNvSpPr>
            <a:spLocks noChangeShapeType="1"/>
          </xdr:cNvSpPr>
        </xdr:nvSpPr>
        <xdr:spPr bwMode="auto">
          <a:xfrm>
            <a:off x="5302645" y="16190897"/>
            <a:ext cx="2783" cy="258778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Text Box 60"/>
          <xdr:cNvSpPr txBox="1">
            <a:spLocks noChangeArrowheads="1"/>
          </xdr:cNvSpPr>
        </xdr:nvSpPr>
        <xdr:spPr bwMode="auto">
          <a:xfrm>
            <a:off x="4943478" y="16431214"/>
            <a:ext cx="714369" cy="418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Cross Sill Height</a:t>
            </a:r>
          </a:p>
        </xdr:txBody>
      </xdr:sp>
      <xdr:sp macro="" textlink="">
        <xdr:nvSpPr>
          <xdr:cNvPr id="132" name="Line 62"/>
          <xdr:cNvSpPr>
            <a:spLocks noChangeShapeType="1"/>
          </xdr:cNvSpPr>
        </xdr:nvSpPr>
        <xdr:spPr bwMode="auto">
          <a:xfrm flipV="1">
            <a:off x="5803635" y="14334672"/>
            <a:ext cx="0" cy="20888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63"/>
          <xdr:cNvSpPr>
            <a:spLocks noChangeShapeType="1"/>
          </xdr:cNvSpPr>
        </xdr:nvSpPr>
        <xdr:spPr bwMode="auto">
          <a:xfrm flipV="1">
            <a:off x="9278854" y="14353661"/>
            <a:ext cx="0" cy="18989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64"/>
          <xdr:cNvSpPr>
            <a:spLocks noChangeShapeType="1"/>
          </xdr:cNvSpPr>
        </xdr:nvSpPr>
        <xdr:spPr bwMode="auto">
          <a:xfrm>
            <a:off x="5816318" y="14439114"/>
            <a:ext cx="343716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Text Box 65"/>
          <xdr:cNvSpPr txBox="1">
            <a:spLocks noChangeArrowheads="1"/>
          </xdr:cNvSpPr>
        </xdr:nvSpPr>
        <xdr:spPr bwMode="auto">
          <a:xfrm>
            <a:off x="6717006" y="14344650"/>
            <a:ext cx="1522119" cy="1704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W =Body  Outside Width  </a:t>
            </a:r>
          </a:p>
        </xdr:txBody>
      </xdr:sp>
      <xdr:sp macro="" textlink="">
        <xdr:nvSpPr>
          <xdr:cNvPr id="136" name="Line 66"/>
          <xdr:cNvSpPr>
            <a:spLocks noChangeShapeType="1"/>
          </xdr:cNvSpPr>
        </xdr:nvSpPr>
        <xdr:spPr bwMode="auto">
          <a:xfrm rot="16200000" flipV="1">
            <a:off x="9494470" y="16089360"/>
            <a:ext cx="0" cy="27903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67"/>
          <xdr:cNvSpPr>
            <a:spLocks noChangeShapeType="1"/>
          </xdr:cNvSpPr>
        </xdr:nvSpPr>
        <xdr:spPr bwMode="auto">
          <a:xfrm rot="16200000" flipV="1">
            <a:off x="9507153" y="14454703"/>
            <a:ext cx="0" cy="2536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Line 68"/>
          <xdr:cNvSpPr>
            <a:spLocks noChangeShapeType="1"/>
          </xdr:cNvSpPr>
        </xdr:nvSpPr>
        <xdr:spPr bwMode="auto">
          <a:xfrm rot="16200000">
            <a:off x="8721532" y="15414761"/>
            <a:ext cx="1647341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Text Box 69"/>
          <xdr:cNvSpPr txBox="1">
            <a:spLocks noChangeArrowheads="1"/>
          </xdr:cNvSpPr>
        </xdr:nvSpPr>
        <xdr:spPr bwMode="auto">
          <a:xfrm>
            <a:off x="9315446" y="15102372"/>
            <a:ext cx="601025" cy="6138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 =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Outside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Height</a:t>
            </a:r>
          </a:p>
        </xdr:txBody>
      </xdr:sp>
      <xdr:sp macro="" textlink="">
        <xdr:nvSpPr>
          <xdr:cNvPr id="140" name="Text Box 76"/>
          <xdr:cNvSpPr txBox="1">
            <a:spLocks noChangeArrowheads="1"/>
          </xdr:cNvSpPr>
        </xdr:nvSpPr>
        <xdr:spPr bwMode="auto">
          <a:xfrm>
            <a:off x="7725571" y="16755836"/>
            <a:ext cx="488306" cy="2183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 = </a:t>
            </a:r>
          </a:p>
        </xdr:txBody>
      </xdr:sp>
      <xdr:sp macro="" textlink="">
        <xdr:nvSpPr>
          <xdr:cNvPr id="141" name="Text Box 77"/>
          <xdr:cNvSpPr txBox="1">
            <a:spLocks noChangeArrowheads="1"/>
          </xdr:cNvSpPr>
        </xdr:nvSpPr>
        <xdr:spPr bwMode="auto">
          <a:xfrm>
            <a:off x="7966479" y="16680059"/>
            <a:ext cx="920340" cy="3506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 Height</a:t>
            </a:r>
          </a:p>
        </xdr:txBody>
      </xdr:sp>
      <xdr:sp macro="" textlink="">
        <xdr:nvSpPr>
          <xdr:cNvPr id="142" name="Text Box 78"/>
          <xdr:cNvSpPr txBox="1">
            <a:spLocks noChangeArrowheads="1"/>
          </xdr:cNvSpPr>
        </xdr:nvSpPr>
        <xdr:spPr bwMode="auto">
          <a:xfrm>
            <a:off x="8644891" y="16755836"/>
            <a:ext cx="280035" cy="1986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+</a:t>
            </a:r>
          </a:p>
        </xdr:txBody>
      </xdr:sp>
      <xdr:sp macro="" textlink="">
        <xdr:nvSpPr>
          <xdr:cNvPr id="143" name="Text Box 79"/>
          <xdr:cNvSpPr txBox="1">
            <a:spLocks noChangeArrowheads="1"/>
          </xdr:cNvSpPr>
        </xdr:nvSpPr>
        <xdr:spPr bwMode="auto">
          <a:xfrm>
            <a:off x="8812783" y="16680059"/>
            <a:ext cx="1045594" cy="3315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Wood Thickness</a:t>
            </a:r>
          </a:p>
        </xdr:txBody>
      </xdr:sp>
      <xdr:sp macro="" textlink="">
        <xdr:nvSpPr>
          <xdr:cNvPr id="144" name="Rectangle 80"/>
          <xdr:cNvSpPr>
            <a:spLocks noChangeArrowheads="1"/>
          </xdr:cNvSpPr>
        </xdr:nvSpPr>
        <xdr:spPr bwMode="auto">
          <a:xfrm>
            <a:off x="7724775" y="16632525"/>
            <a:ext cx="2124075" cy="472364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350379</xdr:colOff>
      <xdr:row>11</xdr:row>
      <xdr:rowOff>175149</xdr:rowOff>
    </xdr:from>
    <xdr:to>
      <xdr:col>6</xdr:col>
      <xdr:colOff>344700</xdr:colOff>
      <xdr:row>11</xdr:row>
      <xdr:rowOff>986901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731379" y="2346849"/>
          <a:ext cx="3061371" cy="81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Completed Vehicle Frontal Area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 less than or equal to IVD max</a:t>
          </a:r>
        </a:p>
      </xdr:txBody>
    </xdr:sp>
    <xdr:clientData/>
  </xdr:twoCellAnchor>
  <xdr:twoCellAnchor>
    <xdr:from>
      <xdr:col>12</xdr:col>
      <xdr:colOff>515300</xdr:colOff>
      <xdr:row>11</xdr:row>
      <xdr:rowOff>85725</xdr:rowOff>
    </xdr:from>
    <xdr:to>
      <xdr:col>16</xdr:col>
      <xdr:colOff>301835</xdr:colOff>
      <xdr:row>11</xdr:row>
      <xdr:rowOff>1161033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8306750" y="2257425"/>
          <a:ext cx="2577360" cy="1075308"/>
        </a:xfrm>
        <a:prstGeom prst="rect">
          <a:avLst/>
        </a:prstGeom>
        <a:solidFill>
          <a:srgbClr val="FF9900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Non-Overlap Area 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from Table 1,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479362</xdr:colOff>
      <xdr:row>11</xdr:row>
      <xdr:rowOff>86741</xdr:rowOff>
    </xdr:from>
    <xdr:to>
      <xdr:col>11</xdr:col>
      <xdr:colOff>584631</xdr:colOff>
      <xdr:row>11</xdr:row>
      <xdr:rowOff>1162049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4651312" y="2258441"/>
          <a:ext cx="3000869" cy="1075308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Body Outside Height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x  Body Outside Width</a:t>
          </a:r>
        </a:p>
        <a:p>
          <a:pPr algn="ctr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H (in) x W (in) / 144</a:t>
          </a:r>
        </a:p>
      </xdr:txBody>
    </xdr:sp>
    <xdr:clientData/>
  </xdr:twoCellAnchor>
  <xdr:twoCellAnchor>
    <xdr:from>
      <xdr:col>6</xdr:col>
      <xdr:colOff>417301</xdr:colOff>
      <xdr:row>11</xdr:row>
      <xdr:rowOff>470330</xdr:rowOff>
    </xdr:from>
    <xdr:to>
      <xdr:col>7</xdr:col>
      <xdr:colOff>68510</xdr:colOff>
      <xdr:row>11</xdr:row>
      <xdr:rowOff>702259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3865351" y="264203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645133</xdr:colOff>
      <xdr:row>11</xdr:row>
      <xdr:rowOff>479855</xdr:rowOff>
    </xdr:from>
    <xdr:to>
      <xdr:col>12</xdr:col>
      <xdr:colOff>296342</xdr:colOff>
      <xdr:row>11</xdr:row>
      <xdr:rowOff>711784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7712683" y="265155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180975</xdr:colOff>
      <xdr:row>11</xdr:row>
      <xdr:rowOff>38100</xdr:rowOff>
    </xdr:from>
    <xdr:to>
      <xdr:col>16</xdr:col>
      <xdr:colOff>398041</xdr:colOff>
      <xdr:row>17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561975" y="2209800"/>
          <a:ext cx="10418341" cy="321945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755749</xdr:colOff>
      <xdr:row>11</xdr:row>
      <xdr:rowOff>1227667</xdr:rowOff>
    </xdr:from>
    <xdr:to>
      <xdr:col>5</xdr:col>
      <xdr:colOff>565812</xdr:colOff>
      <xdr:row>16</xdr:row>
      <xdr:rowOff>148162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749" y="3397250"/>
          <a:ext cx="2307730" cy="1989662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5</xdr:col>
      <xdr:colOff>504519</xdr:colOff>
      <xdr:row>13</xdr:row>
      <xdr:rowOff>156632</xdr:rowOff>
    </xdr:from>
    <xdr:to>
      <xdr:col>5</xdr:col>
      <xdr:colOff>504519</xdr:colOff>
      <xdr:row>15</xdr:row>
      <xdr:rowOff>128057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 flipV="1">
          <a:off x="3383186" y="4823882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501355</xdr:colOff>
      <xdr:row>13</xdr:row>
      <xdr:rowOff>99482</xdr:rowOff>
    </xdr:from>
    <xdr:to>
      <xdr:col>6</xdr:col>
      <xdr:colOff>255135</xdr:colOff>
      <xdr:row>13</xdr:row>
      <xdr:rowOff>99482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>
          <a:off x="2607438" y="4766732"/>
          <a:ext cx="10978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428234</xdr:colOff>
      <xdr:row>13</xdr:row>
      <xdr:rowOff>147107</xdr:rowOff>
    </xdr:from>
    <xdr:to>
      <xdr:col>6</xdr:col>
      <xdr:colOff>255134</xdr:colOff>
      <xdr:row>13</xdr:row>
      <xdr:rowOff>147107</xdr:rowOff>
    </xdr:to>
    <xdr:sp macro="" textlink="">
      <xdr:nvSpPr>
        <xdr:cNvPr id="155" name="Line 4"/>
        <xdr:cNvSpPr>
          <a:spLocks noChangeShapeType="1"/>
        </xdr:cNvSpPr>
      </xdr:nvSpPr>
      <xdr:spPr bwMode="auto">
        <a:xfrm>
          <a:off x="2534317" y="4814357"/>
          <a:ext cx="11709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504519</xdr:colOff>
      <xdr:row>11</xdr:row>
      <xdr:rowOff>2223557</xdr:rowOff>
    </xdr:from>
    <xdr:to>
      <xdr:col>5</xdr:col>
      <xdr:colOff>504519</xdr:colOff>
      <xdr:row>13</xdr:row>
      <xdr:rowOff>80432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3383186" y="4393140"/>
          <a:ext cx="0" cy="354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314933</xdr:colOff>
      <xdr:row>14</xdr:row>
      <xdr:rowOff>175682</xdr:rowOff>
    </xdr:from>
    <xdr:to>
      <xdr:col>7</xdr:col>
      <xdr:colOff>265657</xdr:colOff>
      <xdr:row>15</xdr:row>
      <xdr:rowOff>166157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3193600" y="5033432"/>
          <a:ext cx="124189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=Mount Height</a:t>
          </a:r>
        </a:p>
      </xdr:txBody>
    </xdr:sp>
    <xdr:clientData/>
  </xdr:twoCellAnchor>
  <xdr:twoCellAnchor>
    <xdr:from>
      <xdr:col>6</xdr:col>
      <xdr:colOff>417301</xdr:colOff>
      <xdr:row>11</xdr:row>
      <xdr:rowOff>1927655</xdr:rowOff>
    </xdr:from>
    <xdr:to>
      <xdr:col>7</xdr:col>
      <xdr:colOff>68510</xdr:colOff>
      <xdr:row>11</xdr:row>
      <xdr:rowOff>2159584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3865351" y="409935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634187</xdr:colOff>
      <xdr:row>11</xdr:row>
      <xdr:rowOff>1937180</xdr:rowOff>
    </xdr:from>
    <xdr:to>
      <xdr:col>12</xdr:col>
      <xdr:colOff>285396</xdr:colOff>
      <xdr:row>11</xdr:row>
      <xdr:rowOff>2169109</xdr:rowOff>
    </xdr:to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7701737" y="410888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12</xdr:col>
      <xdr:colOff>717422</xdr:colOff>
      <xdr:row>11</xdr:row>
      <xdr:rowOff>1227667</xdr:rowOff>
    </xdr:from>
    <xdr:to>
      <xdr:col>16</xdr:col>
      <xdr:colOff>114736</xdr:colOff>
      <xdr:row>16</xdr:row>
      <xdr:rowOff>162983</xdr:rowOff>
    </xdr:to>
    <xdr:grpSp>
      <xdr:nvGrpSpPr>
        <xdr:cNvPr id="11" name="Group 10"/>
        <xdr:cNvGrpSpPr/>
      </xdr:nvGrpSpPr>
      <xdr:grpSpPr>
        <a:xfrm>
          <a:off x="8485589" y="3587750"/>
          <a:ext cx="2307730" cy="2004483"/>
          <a:chOff x="8485589" y="3397250"/>
          <a:chExt cx="2307730" cy="2004483"/>
        </a:xfrm>
      </xdr:grpSpPr>
      <xdr:pic>
        <xdr:nvPicPr>
          <xdr:cNvPr id="92" name="Picture 9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85589" y="3412071"/>
            <a:ext cx="2307730" cy="1989662"/>
          </a:xfrm>
          <a:prstGeom prst="rect">
            <a:avLst/>
          </a:prstGeom>
          <a:noFill/>
          <a:ln>
            <a:noFill/>
          </a:ln>
          <a:extLst/>
        </xdr:spPr>
      </xdr:pic>
      <xdr:sp macro="" textlink="">
        <xdr:nvSpPr>
          <xdr:cNvPr id="25" name="Rectangle 24"/>
          <xdr:cNvSpPr/>
        </xdr:nvSpPr>
        <xdr:spPr>
          <a:xfrm>
            <a:off x="8688906" y="3397250"/>
            <a:ext cx="1883834" cy="1397000"/>
          </a:xfrm>
          <a:prstGeom prst="rect">
            <a:avLst/>
          </a:prstGeom>
          <a:solidFill>
            <a:schemeClr val="bg1"/>
          </a:solidFill>
          <a:ln w="15875">
            <a:noFill/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2" name="Line 5"/>
          <xdr:cNvSpPr>
            <a:spLocks noChangeShapeType="1"/>
          </xdr:cNvSpPr>
        </xdr:nvSpPr>
        <xdr:spPr bwMode="auto">
          <a:xfrm flipV="1">
            <a:off x="9135767" y="4844451"/>
            <a:ext cx="1813" cy="1811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3"/>
          <xdr:cNvSpPr>
            <a:spLocks noChangeShapeType="1"/>
          </xdr:cNvSpPr>
        </xdr:nvSpPr>
        <xdr:spPr bwMode="auto">
          <a:xfrm>
            <a:off x="8782691" y="4787238"/>
            <a:ext cx="677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"/>
          <xdr:cNvSpPr>
            <a:spLocks noChangeShapeType="1"/>
          </xdr:cNvSpPr>
        </xdr:nvSpPr>
        <xdr:spPr bwMode="auto">
          <a:xfrm>
            <a:off x="8782691" y="4834917"/>
            <a:ext cx="67760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5"/>
          <xdr:cNvSpPr>
            <a:spLocks noChangeShapeType="1"/>
          </xdr:cNvSpPr>
        </xdr:nvSpPr>
        <xdr:spPr bwMode="auto">
          <a:xfrm>
            <a:off x="9135767" y="4558383"/>
            <a:ext cx="1813" cy="2097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Text Box 17"/>
          <xdr:cNvSpPr txBox="1">
            <a:spLocks noChangeArrowheads="1"/>
          </xdr:cNvSpPr>
        </xdr:nvSpPr>
        <xdr:spPr bwMode="auto">
          <a:xfrm>
            <a:off x="8938102" y="4367670"/>
            <a:ext cx="1286597" cy="1811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=Mount Height</a:t>
            </a:r>
          </a:p>
        </xdr:txBody>
      </xdr:sp>
    </xdr:grpSp>
    <xdr:clientData/>
  </xdr:twoCellAnchor>
  <xdr:twoCellAnchor>
    <xdr:from>
      <xdr:col>7</xdr:col>
      <xdr:colOff>414545</xdr:colOff>
      <xdr:row>11</xdr:row>
      <xdr:rowOff>1231905</xdr:rowOff>
    </xdr:from>
    <xdr:to>
      <xdr:col>11</xdr:col>
      <xdr:colOff>21049</xdr:colOff>
      <xdr:row>15</xdr:row>
      <xdr:rowOff>32971</xdr:rowOff>
    </xdr:to>
    <xdr:grpSp>
      <xdr:nvGrpSpPr>
        <xdr:cNvPr id="4" name="Group 3"/>
        <xdr:cNvGrpSpPr/>
      </xdr:nvGrpSpPr>
      <xdr:grpSpPr>
        <a:xfrm>
          <a:off x="4584378" y="3591988"/>
          <a:ext cx="2485171" cy="1679733"/>
          <a:chOff x="4584378" y="3401488"/>
          <a:chExt cx="2485171" cy="1679733"/>
        </a:xfrm>
      </xdr:grpSpPr>
      <xdr:grpSp>
        <xdr:nvGrpSpPr>
          <xdr:cNvPr id="3" name="Group 2"/>
          <xdr:cNvGrpSpPr/>
        </xdr:nvGrpSpPr>
        <xdr:grpSpPr>
          <a:xfrm>
            <a:off x="5184624" y="4822945"/>
            <a:ext cx="1874459" cy="258276"/>
            <a:chOff x="5184624" y="4794249"/>
            <a:chExt cx="1885043" cy="285751"/>
          </a:xfrm>
        </xdr:grpSpPr>
        <xdr:sp macro="" textlink="">
          <xdr:nvSpPr>
            <xdr:cNvPr id="150" name="Line 7"/>
            <xdr:cNvSpPr>
              <a:spLocks noChangeShapeType="1"/>
            </xdr:cNvSpPr>
          </xdr:nvSpPr>
          <xdr:spPr bwMode="auto">
            <a:xfrm flipV="1">
              <a:off x="5184624" y="4822945"/>
              <a:ext cx="0" cy="18940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8"/>
            <xdr:cNvSpPr>
              <a:spLocks noChangeShapeType="1"/>
            </xdr:cNvSpPr>
          </xdr:nvSpPr>
          <xdr:spPr bwMode="auto">
            <a:xfrm flipV="1">
              <a:off x="7048349" y="4830598"/>
              <a:ext cx="0" cy="17218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Line 9"/>
            <xdr:cNvSpPr>
              <a:spLocks noChangeShapeType="1"/>
            </xdr:cNvSpPr>
          </xdr:nvSpPr>
          <xdr:spPr bwMode="auto">
            <a:xfrm flipV="1">
              <a:off x="5194228" y="4889500"/>
              <a:ext cx="1864855" cy="40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Text Box 11"/>
            <xdr:cNvSpPr txBox="1">
              <a:spLocks noChangeArrowheads="1"/>
            </xdr:cNvSpPr>
          </xdr:nvSpPr>
          <xdr:spPr bwMode="auto">
            <a:xfrm>
              <a:off x="5438035" y="4897559"/>
              <a:ext cx="1281554" cy="1836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 =Body  Outside Width  </a:t>
              </a:r>
            </a:p>
          </xdr:txBody>
        </xdr:sp>
      </xdr:grpSp>
      <xdr:grpSp>
        <xdr:nvGrpSpPr>
          <xdr:cNvPr id="8" name="Group 7"/>
          <xdr:cNvGrpSpPr/>
        </xdr:nvGrpSpPr>
        <xdr:grpSpPr>
          <a:xfrm>
            <a:off x="4584378" y="3407832"/>
            <a:ext cx="544782" cy="1501138"/>
            <a:chOff x="4584378" y="3407832"/>
            <a:chExt cx="544782" cy="1501138"/>
          </a:xfrm>
        </xdr:grpSpPr>
        <xdr:sp macro="" textlink="">
          <xdr:nvSpPr>
            <xdr:cNvPr id="93" name="Text Box 10"/>
            <xdr:cNvSpPr txBox="1">
              <a:spLocks noChangeArrowheads="1"/>
            </xdr:cNvSpPr>
          </xdr:nvSpPr>
          <xdr:spPr bwMode="auto">
            <a:xfrm>
              <a:off x="4584378" y="3407832"/>
              <a:ext cx="318341" cy="15011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vert270" wrap="none" lIns="18288" tIns="18288" rIns="0" bIns="0" anchor="t" upright="1">
              <a:noAutofit/>
            </a:bodyPr>
            <a:lstStyle/>
            <a:p>
              <a:pPr algn="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 =Body Outside Height</a:t>
              </a:r>
            </a:p>
          </xdr:txBody>
        </xdr:sp>
        <xdr:sp macro="" textlink="">
          <xdr:nvSpPr>
            <xdr:cNvPr id="145" name="Line 14"/>
            <xdr:cNvSpPr>
              <a:spLocks noChangeShapeType="1"/>
            </xdr:cNvSpPr>
          </xdr:nvSpPr>
          <xdr:spPr bwMode="auto">
            <a:xfrm rot="16200000" flipV="1">
              <a:off x="4997223" y="4612571"/>
              <a:ext cx="0" cy="26387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15"/>
            <xdr:cNvSpPr>
              <a:spLocks noChangeShapeType="1"/>
            </xdr:cNvSpPr>
          </xdr:nvSpPr>
          <xdr:spPr bwMode="auto">
            <a:xfrm rot="16200000" flipV="1">
              <a:off x="5009217" y="3303766"/>
              <a:ext cx="0" cy="23988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16"/>
            <xdr:cNvSpPr>
              <a:spLocks noChangeShapeType="1"/>
            </xdr:cNvSpPr>
          </xdr:nvSpPr>
          <xdr:spPr bwMode="auto">
            <a:xfrm rot="16200000">
              <a:off x="4338160" y="4083683"/>
              <a:ext cx="1293655" cy="47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91" name="Picture 9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801" r="9568" b="31064"/>
          <a:stretch/>
        </xdr:blipFill>
        <xdr:spPr bwMode="auto">
          <a:xfrm>
            <a:off x="5185715" y="3401488"/>
            <a:ext cx="1883834" cy="1371595"/>
          </a:xfrm>
          <a:prstGeom prst="rect">
            <a:avLst/>
          </a:prstGeom>
          <a:noFill/>
          <a:ln>
            <a:noFill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topLeftCell="A4" zoomScale="90" zoomScaleNormal="90" zoomScaleSheetLayoutView="100" workbookViewId="0">
      <selection activeCell="C6" sqref="C6"/>
    </sheetView>
  </sheetViews>
  <sheetFormatPr defaultRowHeight="14.25"/>
  <cols>
    <col min="1" max="1" width="2.25" style="2" customWidth="1"/>
    <col min="2" max="2" width="2.75" style="2" customWidth="1"/>
    <col min="3" max="3" width="16" style="1" customWidth="1"/>
    <col min="4" max="4" width="6.625" style="2" customWidth="1"/>
    <col min="5" max="5" width="10.125" style="2" customWidth="1"/>
    <col min="6" max="6" width="7.5" style="2" customWidth="1"/>
    <col min="7" max="12" width="9.5" style="2" customWidth="1"/>
    <col min="13" max="15" width="10" style="2" customWidth="1"/>
    <col min="16" max="16" width="8.125" style="2" customWidth="1"/>
    <col min="17" max="16384" width="9" style="2"/>
  </cols>
  <sheetData>
    <row r="1" spans="1:20" ht="20.25">
      <c r="A1" s="39" t="s">
        <v>59</v>
      </c>
      <c r="C1" s="4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0" ht="15" customHeight="1">
      <c r="A2" s="38"/>
      <c r="B2" s="41"/>
      <c r="C2" s="40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0" ht="15">
      <c r="A3" s="38"/>
      <c r="B3" s="38"/>
      <c r="C3" s="42" t="s">
        <v>61</v>
      </c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20" ht="15">
      <c r="A4" s="38"/>
      <c r="B4" s="38"/>
      <c r="C4" s="42" t="s">
        <v>27</v>
      </c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20" ht="15">
      <c r="A5" s="38"/>
      <c r="B5" s="38"/>
      <c r="C5" s="42" t="s">
        <v>76</v>
      </c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0" ht="15">
      <c r="A6" s="38"/>
      <c r="B6" s="38"/>
      <c r="C6" s="42" t="s">
        <v>79</v>
      </c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0" ht="15">
      <c r="A7" s="38"/>
      <c r="B7" s="38"/>
      <c r="C7" s="40"/>
      <c r="D7" s="104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20" s="3" customFormat="1" ht="15.75" thickBot="1">
      <c r="A8" s="43"/>
      <c r="B8" s="43"/>
      <c r="C8" s="42" t="s">
        <v>24</v>
      </c>
      <c r="D8" s="44"/>
      <c r="E8" s="44"/>
      <c r="F8" s="45"/>
      <c r="G8" s="46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20" s="3" customFormat="1" ht="15.75" thickBot="1">
      <c r="A9" s="43"/>
      <c r="B9" s="43"/>
      <c r="C9" s="42"/>
      <c r="D9" s="229" t="s">
        <v>25</v>
      </c>
      <c r="E9" s="230"/>
      <c r="F9" s="230"/>
      <c r="G9" s="230"/>
      <c r="H9" s="230"/>
      <c r="I9" s="231"/>
      <c r="J9" s="43"/>
      <c r="K9" s="43"/>
      <c r="L9" s="43"/>
      <c r="M9" s="43"/>
      <c r="N9" s="43"/>
      <c r="O9" s="43"/>
      <c r="P9" s="43"/>
      <c r="Q9" s="43"/>
    </row>
    <row r="10" spans="1:20" s="3" customFormat="1" ht="30" customHeight="1" thickBot="1">
      <c r="A10" s="43"/>
      <c r="B10" s="43"/>
      <c r="C10" s="42"/>
      <c r="D10" s="220" t="s">
        <v>52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  <c r="Q10" s="47"/>
      <c r="T10" s="2"/>
    </row>
    <row r="11" spans="1:20">
      <c r="A11" s="38"/>
      <c r="B11" s="38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0" ht="182.25" customHeight="1">
      <c r="A12" s="38"/>
      <c r="B12" s="38"/>
      <c r="C12" s="40"/>
      <c r="D12" s="43"/>
      <c r="E12" s="119"/>
      <c r="F12" s="119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8"/>
    </row>
    <row r="13" spans="1:20">
      <c r="A13" s="38"/>
      <c r="B13" s="38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20" s="3" customFormat="1" ht="15">
      <c r="A14" s="43"/>
      <c r="B14" s="43"/>
      <c r="C14" s="42"/>
      <c r="D14" s="44"/>
      <c r="E14" s="44"/>
      <c r="F14" s="4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"/>
    </row>
    <row r="15" spans="1:20" s="3" customFormat="1" ht="15">
      <c r="A15" s="43"/>
      <c r="B15" s="43"/>
      <c r="C15" s="42"/>
      <c r="D15" s="44"/>
      <c r="E15" s="44"/>
      <c r="F15" s="48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"/>
    </row>
    <row r="16" spans="1:20" s="3" customFormat="1" ht="15">
      <c r="A16" s="43"/>
      <c r="B16" s="43"/>
      <c r="C16" s="42"/>
      <c r="D16" s="44"/>
      <c r="E16" s="44"/>
      <c r="F16" s="48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"/>
    </row>
    <row r="17" spans="1:18" s="3" customFormat="1" ht="15">
      <c r="A17" s="43"/>
      <c r="B17" s="43"/>
      <c r="C17" s="42"/>
      <c r="D17" s="44"/>
      <c r="E17" s="44"/>
      <c r="F17" s="48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"/>
    </row>
    <row r="18" spans="1:18" s="3" customFormat="1" ht="15.75" thickBot="1">
      <c r="A18" s="43"/>
      <c r="B18" s="43"/>
      <c r="C18" s="42"/>
      <c r="D18" s="44"/>
      <c r="E18" s="44"/>
      <c r="F18" s="48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"/>
    </row>
    <row r="19" spans="1:18" s="3" customFormat="1" ht="18">
      <c r="A19" s="43"/>
      <c r="B19" s="43"/>
      <c r="C19" s="120" t="s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</row>
    <row r="20" spans="1:18" ht="18.75" customHeight="1" thickBot="1">
      <c r="A20" s="38"/>
      <c r="B20" s="38"/>
      <c r="C20" s="125" t="s">
        <v>40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8" ht="36" customHeight="1" thickBot="1">
      <c r="A21" s="38"/>
      <c r="B21" s="38"/>
      <c r="C21" s="128" t="s">
        <v>13</v>
      </c>
      <c r="D21" s="130" t="s">
        <v>33</v>
      </c>
      <c r="E21" s="131"/>
      <c r="F21" s="131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1:18" ht="15.75" thickBot="1">
      <c r="A22" s="38"/>
      <c r="B22" s="38"/>
      <c r="C22" s="129"/>
      <c r="D22" s="49">
        <v>2</v>
      </c>
      <c r="E22" s="50">
        <v>2.5</v>
      </c>
      <c r="F22" s="50">
        <v>3</v>
      </c>
      <c r="G22" s="50">
        <v>3.5</v>
      </c>
      <c r="H22" s="50">
        <v>4</v>
      </c>
      <c r="I22" s="50">
        <v>4.25</v>
      </c>
      <c r="J22" s="50">
        <v>4.5</v>
      </c>
      <c r="K22" s="50">
        <v>5</v>
      </c>
      <c r="L22" s="50">
        <v>5.5</v>
      </c>
      <c r="M22" s="50">
        <v>6</v>
      </c>
      <c r="N22" s="50">
        <v>6.5</v>
      </c>
      <c r="O22" s="50">
        <v>7</v>
      </c>
      <c r="P22" s="50">
        <v>7.5</v>
      </c>
      <c r="Q22" s="51">
        <v>8</v>
      </c>
    </row>
    <row r="23" spans="1:18" ht="15.75">
      <c r="A23" s="38"/>
      <c r="B23" s="38"/>
      <c r="C23" s="52" t="s">
        <v>1</v>
      </c>
      <c r="D23" s="53">
        <v>16.5</v>
      </c>
      <c r="E23" s="54">
        <v>16.8</v>
      </c>
      <c r="F23" s="54">
        <v>17.100000000000001</v>
      </c>
      <c r="G23" s="54">
        <v>17.399999999999999</v>
      </c>
      <c r="H23" s="54">
        <v>17.600000000000001</v>
      </c>
      <c r="I23" s="54">
        <v>17.8</v>
      </c>
      <c r="J23" s="54">
        <v>18</v>
      </c>
      <c r="K23" s="54">
        <v>18.2</v>
      </c>
      <c r="L23" s="54">
        <v>18.5</v>
      </c>
      <c r="M23" s="54">
        <v>18.8</v>
      </c>
      <c r="N23" s="54">
        <v>19.100000000000001</v>
      </c>
      <c r="O23" s="54">
        <v>19.3</v>
      </c>
      <c r="P23" s="54">
        <v>19.600000000000001</v>
      </c>
      <c r="Q23" s="55">
        <v>19.899999999999999</v>
      </c>
    </row>
    <row r="24" spans="1:18" ht="15.75">
      <c r="A24" s="38"/>
      <c r="B24" s="38"/>
      <c r="C24" s="52" t="s">
        <v>2</v>
      </c>
      <c r="D24" s="56">
        <v>16.399999999999999</v>
      </c>
      <c r="E24" s="57">
        <v>16.8</v>
      </c>
      <c r="F24" s="57">
        <v>17</v>
      </c>
      <c r="G24" s="57">
        <v>17.3</v>
      </c>
      <c r="H24" s="57">
        <v>17.600000000000001</v>
      </c>
      <c r="I24" s="57">
        <v>17.8</v>
      </c>
      <c r="J24" s="57">
        <v>17.899999999999999</v>
      </c>
      <c r="K24" s="57">
        <v>18.100000000000001</v>
      </c>
      <c r="L24" s="57">
        <v>18.399999999999999</v>
      </c>
      <c r="M24" s="57">
        <v>18.7</v>
      </c>
      <c r="N24" s="57">
        <v>19</v>
      </c>
      <c r="O24" s="57">
        <v>19.2</v>
      </c>
      <c r="P24" s="57">
        <v>19.600000000000001</v>
      </c>
      <c r="Q24" s="58">
        <v>19.8</v>
      </c>
    </row>
    <row r="25" spans="1:18" ht="16.5" thickBot="1">
      <c r="A25" s="38"/>
      <c r="B25" s="38"/>
      <c r="C25" s="59" t="s">
        <v>3</v>
      </c>
      <c r="D25" s="60">
        <v>16.2</v>
      </c>
      <c r="E25" s="61">
        <v>16.5</v>
      </c>
      <c r="F25" s="61">
        <v>16.7</v>
      </c>
      <c r="G25" s="61">
        <v>17.100000000000001</v>
      </c>
      <c r="H25" s="61">
        <v>17.3</v>
      </c>
      <c r="I25" s="61">
        <v>17.399999999999999</v>
      </c>
      <c r="J25" s="61">
        <v>17.600000000000001</v>
      </c>
      <c r="K25" s="61">
        <v>17.8</v>
      </c>
      <c r="L25" s="61">
        <v>18.2</v>
      </c>
      <c r="M25" s="61">
        <v>18.399999999999999</v>
      </c>
      <c r="N25" s="61">
        <v>18.7</v>
      </c>
      <c r="O25" s="61">
        <v>19</v>
      </c>
      <c r="P25" s="61">
        <v>19.3</v>
      </c>
      <c r="Q25" s="62">
        <v>19.5</v>
      </c>
    </row>
    <row r="26" spans="1:18">
      <c r="A26" s="38"/>
      <c r="B26" s="38"/>
      <c r="C26" s="4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ht="15">
      <c r="A27" s="38"/>
      <c r="B27" s="38"/>
      <c r="C27" s="40"/>
      <c r="D27" s="63" t="s">
        <v>43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ht="15">
      <c r="A28" s="38"/>
      <c r="B28" s="38"/>
      <c r="C28" s="40"/>
      <c r="D28" s="42" t="s">
        <v>44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8" ht="10.5" customHeight="1">
      <c r="A29" s="38"/>
      <c r="B29" s="38"/>
      <c r="C29" s="40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8" ht="17.25">
      <c r="A30" s="38"/>
      <c r="B30" s="38"/>
      <c r="C30" s="40"/>
      <c r="D30" s="42" t="s">
        <v>45</v>
      </c>
      <c r="E30" s="38"/>
      <c r="F30" s="38"/>
      <c r="G30" s="38"/>
      <c r="H30" s="38"/>
      <c r="I30" s="42" t="s">
        <v>46</v>
      </c>
      <c r="J30" s="38"/>
      <c r="K30" s="38"/>
      <c r="L30" s="38"/>
      <c r="M30" s="38"/>
      <c r="N30" s="38"/>
      <c r="O30" s="38"/>
      <c r="P30" s="38"/>
      <c r="Q30" s="38"/>
    </row>
    <row r="31" spans="1:18" ht="17.25">
      <c r="A31" s="38"/>
      <c r="B31" s="38"/>
      <c r="C31" s="40"/>
      <c r="D31" s="42" t="s">
        <v>47</v>
      </c>
      <c r="E31" s="38"/>
      <c r="F31" s="38"/>
      <c r="G31" s="38"/>
      <c r="H31" s="38"/>
      <c r="I31" s="42" t="s">
        <v>48</v>
      </c>
      <c r="J31" s="38"/>
      <c r="K31" s="38"/>
      <c r="L31" s="38"/>
      <c r="M31" s="38"/>
      <c r="N31" s="38"/>
      <c r="O31" s="38"/>
      <c r="P31" s="38"/>
      <c r="Q31" s="38"/>
    </row>
    <row r="32" spans="1:18" ht="17.25">
      <c r="A32" s="38"/>
      <c r="B32" s="38"/>
      <c r="C32" s="40"/>
      <c r="D32" s="42" t="s">
        <v>49</v>
      </c>
      <c r="E32" s="38"/>
      <c r="F32" s="38"/>
      <c r="G32" s="38"/>
      <c r="H32" s="38"/>
      <c r="I32" s="42" t="s">
        <v>51</v>
      </c>
      <c r="J32" s="38"/>
      <c r="K32" s="38"/>
      <c r="L32" s="38"/>
      <c r="M32" s="107" t="s">
        <v>50</v>
      </c>
      <c r="N32" s="108"/>
      <c r="O32" s="108"/>
      <c r="P32" s="109"/>
      <c r="Q32" s="38"/>
    </row>
    <row r="33" spans="1:20">
      <c r="A33" s="38"/>
      <c r="B33" s="38"/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20">
      <c r="A34" s="38"/>
      <c r="B34" s="38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20">
      <c r="A35" s="38"/>
      <c r="B35" s="38"/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20">
      <c r="A36" s="38"/>
      <c r="B36" s="38"/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20" ht="15" customHeight="1">
      <c r="A37" s="39" t="s">
        <v>26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20" s="3" customFormat="1" ht="17.25">
      <c r="A38" s="43"/>
      <c r="B38" s="43"/>
      <c r="C38" s="42" t="s">
        <v>34</v>
      </c>
      <c r="D38" s="44"/>
      <c r="E38" s="44"/>
      <c r="F38" s="45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38"/>
      <c r="R38" s="2"/>
      <c r="S38" s="2"/>
      <c r="T38" s="2"/>
    </row>
    <row r="39" spans="1:20" ht="15">
      <c r="A39" s="38"/>
      <c r="B39" s="38"/>
      <c r="C39" s="42" t="s">
        <v>62</v>
      </c>
      <c r="D39" s="4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20" ht="17.25">
      <c r="A40" s="38"/>
      <c r="B40" s="38"/>
      <c r="C40" s="42" t="s">
        <v>60</v>
      </c>
      <c r="D40" s="4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20" ht="17.25">
      <c r="A41" s="38"/>
      <c r="B41" s="38"/>
      <c r="C41" s="42" t="s">
        <v>64</v>
      </c>
      <c r="D41" s="4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20" s="3" customFormat="1" ht="15">
      <c r="A42" s="43"/>
      <c r="B42" s="43"/>
      <c r="C42" s="42" t="s">
        <v>65</v>
      </c>
      <c r="D42" s="44"/>
      <c r="E42" s="44"/>
      <c r="F42" s="4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"/>
    </row>
    <row r="43" spans="1:20" s="3" customFormat="1" ht="15.75" thickBot="1">
      <c r="A43" s="43"/>
      <c r="B43" s="43"/>
      <c r="C43" s="42"/>
      <c r="D43" s="44"/>
      <c r="E43" s="44"/>
      <c r="F43" s="48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"/>
    </row>
    <row r="44" spans="1:20" s="3" customFormat="1" ht="18">
      <c r="A44" s="43"/>
      <c r="B44" s="43"/>
      <c r="C44" s="223" t="s">
        <v>28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64"/>
      <c r="Q44" s="65"/>
    </row>
    <row r="45" spans="1:20" s="3" customFormat="1" ht="18.75" customHeight="1" thickBot="1">
      <c r="A45" s="43"/>
      <c r="B45" s="43"/>
      <c r="C45" s="226" t="s">
        <v>75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65"/>
      <c r="Q45" s="65"/>
    </row>
    <row r="46" spans="1:20" s="3" customFormat="1" ht="24" customHeight="1" thickBot="1">
      <c r="A46" s="43"/>
      <c r="B46" s="43"/>
      <c r="C46" s="114" t="s">
        <v>20</v>
      </c>
      <c r="D46" s="115"/>
      <c r="E46" s="115" t="s">
        <v>21</v>
      </c>
      <c r="F46" s="115"/>
      <c r="G46" s="115"/>
      <c r="H46" s="232" t="s">
        <v>32</v>
      </c>
      <c r="I46" s="233"/>
      <c r="J46" s="233"/>
      <c r="K46" s="233"/>
      <c r="L46" s="234"/>
      <c r="M46" s="235" t="s">
        <v>29</v>
      </c>
      <c r="N46" s="236"/>
      <c r="O46" s="237"/>
      <c r="P46" s="43"/>
      <c r="Q46" s="43"/>
    </row>
    <row r="47" spans="1:20" ht="31.5" customHeight="1">
      <c r="A47" s="38"/>
      <c r="B47" s="38"/>
      <c r="C47" s="116" t="s">
        <v>38</v>
      </c>
      <c r="D47" s="117"/>
      <c r="E47" s="118" t="s">
        <v>67</v>
      </c>
      <c r="F47" s="118"/>
      <c r="G47" s="118"/>
      <c r="H47" s="66"/>
      <c r="I47" s="67">
        <v>74.5</v>
      </c>
      <c r="J47" s="67" t="s">
        <v>41</v>
      </c>
      <c r="K47" s="67">
        <v>6.92</v>
      </c>
      <c r="L47" s="68" t="s">
        <v>42</v>
      </c>
      <c r="M47" s="238" t="s">
        <v>30</v>
      </c>
      <c r="N47" s="239"/>
      <c r="O47" s="240"/>
      <c r="P47" s="38"/>
      <c r="Q47" s="38"/>
    </row>
    <row r="48" spans="1:20" ht="31.5" customHeight="1">
      <c r="A48" s="38"/>
      <c r="B48" s="38"/>
      <c r="C48" s="136">
        <v>2014</v>
      </c>
      <c r="D48" s="137"/>
      <c r="E48" s="113" t="s">
        <v>67</v>
      </c>
      <c r="F48" s="113"/>
      <c r="G48" s="113"/>
      <c r="H48" s="69"/>
      <c r="I48" s="70">
        <v>79.599999999999994</v>
      </c>
      <c r="J48" s="70" t="s">
        <v>41</v>
      </c>
      <c r="K48" s="70">
        <v>7.4</v>
      </c>
      <c r="L48" s="71" t="s">
        <v>42</v>
      </c>
      <c r="M48" s="241" t="s">
        <v>30</v>
      </c>
      <c r="N48" s="242"/>
      <c r="O48" s="243"/>
      <c r="P48" s="38"/>
      <c r="Q48" s="38"/>
    </row>
    <row r="49" spans="1:17" ht="51.75" customHeight="1" thickBot="1">
      <c r="A49" s="38"/>
      <c r="B49" s="38"/>
      <c r="C49" s="138" t="s">
        <v>39</v>
      </c>
      <c r="D49" s="139"/>
      <c r="E49" s="134" t="s">
        <v>68</v>
      </c>
      <c r="F49" s="135"/>
      <c r="G49" s="135"/>
      <c r="H49" s="72"/>
      <c r="I49" s="73">
        <v>84.6</v>
      </c>
      <c r="J49" s="73" t="s">
        <v>41</v>
      </c>
      <c r="K49" s="73">
        <v>7.86</v>
      </c>
      <c r="L49" s="74" t="s">
        <v>42</v>
      </c>
      <c r="M49" s="244" t="s">
        <v>31</v>
      </c>
      <c r="N49" s="245"/>
      <c r="O49" s="246"/>
      <c r="P49" s="38"/>
      <c r="Q49" s="38"/>
    </row>
    <row r="50" spans="1:17">
      <c r="A50" s="38"/>
      <c r="B50" s="38"/>
      <c r="C50" s="40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5">
      <c r="A51" s="38"/>
      <c r="B51" s="38"/>
      <c r="C51" s="42" t="s">
        <v>23</v>
      </c>
      <c r="D51" s="4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15">
      <c r="A52" s="38"/>
      <c r="B52" s="38"/>
      <c r="C52" s="42" t="s">
        <v>22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>
      <c r="A53" s="38"/>
      <c r="B53" s="38"/>
      <c r="C53" s="40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0.25">
      <c r="A54" s="75" t="s">
        <v>72</v>
      </c>
      <c r="C54" s="40"/>
      <c r="D54" s="38"/>
      <c r="E54" s="38"/>
      <c r="F54" s="38"/>
      <c r="G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5.75" customHeight="1">
      <c r="A55" s="38"/>
      <c r="B55" s="75"/>
      <c r="C55" s="76" t="s">
        <v>73</v>
      </c>
      <c r="D55" s="38"/>
      <c r="E55" s="38"/>
      <c r="F55" s="38"/>
      <c r="G55" s="38"/>
      <c r="H55" s="76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15.75">
      <c r="A56" s="38"/>
      <c r="B56" s="38"/>
      <c r="C56" s="77"/>
      <c r="D56" s="78" t="s">
        <v>14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5.75">
      <c r="A57" s="38"/>
      <c r="B57" s="38"/>
      <c r="C57" s="79"/>
      <c r="D57" s="78" t="s">
        <v>78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5" thickBot="1">
      <c r="A58" s="38"/>
      <c r="B58" s="38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30.75" thickTop="1">
      <c r="A59" s="38"/>
      <c r="B59" s="38"/>
      <c r="C59" s="80" t="s">
        <v>4</v>
      </c>
      <c r="D59" s="7">
        <v>2.5</v>
      </c>
      <c r="E59" s="38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ht="30">
      <c r="A60" s="38"/>
      <c r="B60" s="38"/>
      <c r="C60" s="81" t="s">
        <v>5</v>
      </c>
      <c r="D60" s="8">
        <v>1.125</v>
      </c>
      <c r="E60" s="3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30">
      <c r="A61" s="38"/>
      <c r="B61" s="38"/>
      <c r="C61" s="81" t="s">
        <v>6</v>
      </c>
      <c r="D61" s="8">
        <v>3</v>
      </c>
      <c r="E61" s="3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30">
      <c r="A62" s="38"/>
      <c r="B62" s="38"/>
      <c r="C62" s="81" t="s">
        <v>7</v>
      </c>
      <c r="D62" s="8">
        <v>4</v>
      </c>
      <c r="E62" s="3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ht="30">
      <c r="A63" s="38"/>
      <c r="B63" s="38"/>
      <c r="C63" s="81" t="s">
        <v>8</v>
      </c>
      <c r="D63" s="8">
        <v>2.5</v>
      </c>
      <c r="E63" s="3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30.75" thickBot="1">
      <c r="A64" s="38"/>
      <c r="B64" s="38"/>
      <c r="C64" s="82" t="s">
        <v>9</v>
      </c>
      <c r="D64" s="103">
        <f>+SUM(D62:D63)</f>
        <v>6.5</v>
      </c>
      <c r="E64" s="3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5" thickTop="1">
      <c r="A65" s="38"/>
      <c r="B65" s="38"/>
      <c r="C65" s="40"/>
      <c r="D65" s="38"/>
      <c r="E65" s="3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0.5" customHeight="1">
      <c r="A66" s="38"/>
      <c r="B66" s="38"/>
      <c r="C66" s="83"/>
      <c r="D66" s="38"/>
      <c r="E66" s="38"/>
      <c r="F66" s="38"/>
      <c r="G66" s="84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20.25">
      <c r="A67" s="75" t="s">
        <v>16</v>
      </c>
      <c r="C67" s="40"/>
      <c r="D67" s="38"/>
      <c r="E67" s="38"/>
      <c r="F67" s="38"/>
      <c r="G67" s="38"/>
      <c r="H67" s="38"/>
      <c r="I67" s="38"/>
      <c r="J67" s="38"/>
      <c r="K67" s="38"/>
      <c r="M67" s="85"/>
      <c r="N67" s="38"/>
      <c r="O67" s="105" t="s">
        <v>74</v>
      </c>
      <c r="P67" s="38"/>
      <c r="Q67" s="38"/>
    </row>
    <row r="68" spans="1:17" ht="9.9499999999999993" customHeight="1" thickBot="1">
      <c r="A68" s="38"/>
      <c r="B68" s="38"/>
      <c r="C68" s="40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15.75" thickTop="1" thickBot="1">
      <c r="A69" s="38"/>
      <c r="B69" s="38"/>
      <c r="C69" s="209" t="s">
        <v>10</v>
      </c>
      <c r="D69" s="205" t="s">
        <v>11</v>
      </c>
      <c r="E69" s="206"/>
      <c r="F69" s="211" t="s">
        <v>12</v>
      </c>
      <c r="G69" s="211"/>
      <c r="H69" s="209" t="s">
        <v>35</v>
      </c>
      <c r="I69" s="212"/>
      <c r="J69" s="209" t="s">
        <v>36</v>
      </c>
      <c r="K69" s="211"/>
      <c r="L69" s="212"/>
      <c r="M69" s="123" t="s">
        <v>56</v>
      </c>
      <c r="N69" s="123"/>
      <c r="O69" s="124"/>
      <c r="P69" s="38"/>
      <c r="Q69" s="38"/>
    </row>
    <row r="70" spans="1:17" ht="41.25" customHeight="1" thickTop="1" thickBot="1">
      <c r="A70" s="38"/>
      <c r="B70" s="38"/>
      <c r="C70" s="210"/>
      <c r="D70" s="207"/>
      <c r="E70" s="208"/>
      <c r="F70" s="213"/>
      <c r="G70" s="213"/>
      <c r="H70" s="210"/>
      <c r="I70" s="214"/>
      <c r="J70" s="210"/>
      <c r="K70" s="213"/>
      <c r="L70" s="214"/>
      <c r="M70" s="86" t="s">
        <v>38</v>
      </c>
      <c r="N70" s="87" t="s">
        <v>63</v>
      </c>
      <c r="O70" s="88" t="s">
        <v>53</v>
      </c>
      <c r="P70" s="38"/>
      <c r="Q70" s="38"/>
    </row>
    <row r="71" spans="1:17" ht="15" thickTop="1">
      <c r="A71" s="38"/>
      <c r="B71" s="38"/>
      <c r="C71" s="89">
        <v>84</v>
      </c>
      <c r="D71" s="147">
        <v>79</v>
      </c>
      <c r="E71" s="204"/>
      <c r="F71" s="112">
        <f t="shared" ref="F71:F79" si="0">+D71+$D$61+$D$60+$D$59</f>
        <v>85.625</v>
      </c>
      <c r="G71" s="112"/>
      <c r="H71" s="110">
        <f t="shared" ref="H71:H79" si="1">+F71*C71/144</f>
        <v>49.947916666666664</v>
      </c>
      <c r="I71" s="111"/>
      <c r="J71" s="110">
        <f>+ROUND((0.05199*$D$64+1.43221)/0.0254^2/12^2+H71,1)</f>
        <v>69</v>
      </c>
      <c r="K71" s="153"/>
      <c r="L71" s="153"/>
      <c r="M71" s="23" t="str">
        <f>IF($J71&lt;=$I$47, "OK", "-" )</f>
        <v>OK</v>
      </c>
      <c r="N71" s="23" t="str">
        <f>IF($J71&lt;=$I$48, "OK", "-" )</f>
        <v>OK</v>
      </c>
      <c r="O71" s="23" t="str">
        <f>IF($J71&lt;=$I$49, "OK", "-" )</f>
        <v>OK</v>
      </c>
      <c r="P71" s="90"/>
      <c r="Q71" s="45"/>
    </row>
    <row r="72" spans="1:17">
      <c r="A72" s="38"/>
      <c r="B72" s="38"/>
      <c r="C72" s="89">
        <v>84</v>
      </c>
      <c r="D72" s="147">
        <v>85</v>
      </c>
      <c r="E72" s="204"/>
      <c r="F72" s="112">
        <f t="shared" si="0"/>
        <v>91.625</v>
      </c>
      <c r="G72" s="112"/>
      <c r="H72" s="110">
        <f t="shared" si="1"/>
        <v>53.447916666666664</v>
      </c>
      <c r="I72" s="111"/>
      <c r="J72" s="110">
        <f>+ROUND((0.05199*$D$64+1.43221)/0.0254^2/12^2+H72,1)</f>
        <v>72.5</v>
      </c>
      <c r="K72" s="153"/>
      <c r="L72" s="153"/>
      <c r="M72" s="24" t="str">
        <f>IF($J72&lt;=$I$47, "OK", "-" )</f>
        <v>OK</v>
      </c>
      <c r="N72" s="24" t="str">
        <f t="shared" ref="N72:N79" si="2">IF($J72&lt;=$I$48, "OK", "-" )</f>
        <v>OK</v>
      </c>
      <c r="O72" s="24" t="str">
        <f t="shared" ref="O72:O79" si="3">IF($J72&lt;=$I$49, "OK", "-" )</f>
        <v>OK</v>
      </c>
      <c r="P72" s="45"/>
      <c r="Q72" s="45"/>
    </row>
    <row r="73" spans="1:17">
      <c r="A73" s="38"/>
      <c r="B73" s="38"/>
      <c r="C73" s="89">
        <v>84</v>
      </c>
      <c r="D73" s="147">
        <v>91</v>
      </c>
      <c r="E73" s="204"/>
      <c r="F73" s="187">
        <f t="shared" si="0"/>
        <v>97.625</v>
      </c>
      <c r="G73" s="187"/>
      <c r="H73" s="189">
        <f t="shared" si="1"/>
        <v>56.947916666666664</v>
      </c>
      <c r="I73" s="202"/>
      <c r="J73" s="110">
        <f>+ROUND((0.05199*$D$64+1.43221)/0.0254^2/12^2+H73,1)</f>
        <v>76</v>
      </c>
      <c r="K73" s="153"/>
      <c r="L73" s="153"/>
      <c r="M73" s="24" t="str">
        <f t="shared" ref="M73:M79" si="4">IF($J73&lt;=$I$47, "OK", "-" )</f>
        <v>-</v>
      </c>
      <c r="N73" s="24" t="str">
        <f t="shared" si="2"/>
        <v>OK</v>
      </c>
      <c r="O73" s="24" t="str">
        <f t="shared" si="3"/>
        <v>OK</v>
      </c>
      <c r="P73" s="45"/>
      <c r="Q73" s="45"/>
    </row>
    <row r="74" spans="1:17">
      <c r="A74" s="38"/>
      <c r="B74" s="38"/>
      <c r="C74" s="91">
        <v>90</v>
      </c>
      <c r="D74" s="140">
        <v>79</v>
      </c>
      <c r="E74" s="215"/>
      <c r="F74" s="143">
        <f t="shared" si="0"/>
        <v>85.625</v>
      </c>
      <c r="G74" s="143"/>
      <c r="H74" s="145">
        <f t="shared" si="1"/>
        <v>53.515625</v>
      </c>
      <c r="I74" s="164"/>
      <c r="J74" s="145">
        <f>+ROUND((0.05188*$D$64+1.42624)/0.0254^2/12^2+H74,1)</f>
        <v>72.5</v>
      </c>
      <c r="K74" s="152"/>
      <c r="L74" s="152"/>
      <c r="M74" s="25" t="str">
        <f t="shared" si="4"/>
        <v>OK</v>
      </c>
      <c r="N74" s="25" t="str">
        <f t="shared" si="2"/>
        <v>OK</v>
      </c>
      <c r="O74" s="25" t="str">
        <f t="shared" si="3"/>
        <v>OK</v>
      </c>
      <c r="P74" s="45"/>
      <c r="Q74" s="45"/>
    </row>
    <row r="75" spans="1:17">
      <c r="A75" s="38"/>
      <c r="B75" s="38"/>
      <c r="C75" s="89">
        <v>90</v>
      </c>
      <c r="D75" s="147">
        <v>85</v>
      </c>
      <c r="E75" s="204"/>
      <c r="F75" s="112">
        <f t="shared" si="0"/>
        <v>91.625</v>
      </c>
      <c r="G75" s="112"/>
      <c r="H75" s="110">
        <f t="shared" si="1"/>
        <v>57.265625</v>
      </c>
      <c r="I75" s="111"/>
      <c r="J75" s="110">
        <f>+ROUND((0.05188*$D$64+1.42624)/0.0254^2/12^2+H75,1)</f>
        <v>76.2</v>
      </c>
      <c r="K75" s="153"/>
      <c r="L75" s="153"/>
      <c r="M75" s="24" t="str">
        <f t="shared" si="4"/>
        <v>-</v>
      </c>
      <c r="N75" s="24" t="str">
        <f t="shared" si="2"/>
        <v>OK</v>
      </c>
      <c r="O75" s="24" t="str">
        <f t="shared" si="3"/>
        <v>OK</v>
      </c>
      <c r="P75" s="38"/>
      <c r="Q75" s="38"/>
    </row>
    <row r="76" spans="1:17">
      <c r="A76" s="38"/>
      <c r="B76" s="38"/>
      <c r="C76" s="92">
        <v>90</v>
      </c>
      <c r="D76" s="184">
        <v>91</v>
      </c>
      <c r="E76" s="217"/>
      <c r="F76" s="187">
        <f t="shared" si="0"/>
        <v>97.625</v>
      </c>
      <c r="G76" s="187"/>
      <c r="H76" s="189">
        <f t="shared" si="1"/>
        <v>61.015625</v>
      </c>
      <c r="I76" s="202"/>
      <c r="J76" s="189">
        <f>+ROUND((0.05188*$D$64+1.42624)/0.0254^2/12^2+H76,1)</f>
        <v>80</v>
      </c>
      <c r="K76" s="154"/>
      <c r="L76" s="154"/>
      <c r="M76" s="26" t="str">
        <f t="shared" si="4"/>
        <v>-</v>
      </c>
      <c r="N76" s="26" t="str">
        <f t="shared" si="2"/>
        <v>-</v>
      </c>
      <c r="O76" s="26" t="str">
        <f t="shared" si="3"/>
        <v>OK</v>
      </c>
      <c r="P76" s="38"/>
      <c r="Q76" s="38"/>
    </row>
    <row r="77" spans="1:17">
      <c r="A77" s="38"/>
      <c r="B77" s="38"/>
      <c r="C77" s="89">
        <v>96</v>
      </c>
      <c r="D77" s="147">
        <v>79</v>
      </c>
      <c r="E77" s="204"/>
      <c r="F77" s="143">
        <f t="shared" si="0"/>
        <v>85.625</v>
      </c>
      <c r="G77" s="143"/>
      <c r="H77" s="145">
        <f t="shared" si="1"/>
        <v>57.083333333333336</v>
      </c>
      <c r="I77" s="164"/>
      <c r="J77" s="110">
        <f>+ROUND((0.05194*$D$64+1.39965)/0.0254^2/12^2+H77,1)</f>
        <v>75.8</v>
      </c>
      <c r="K77" s="153"/>
      <c r="L77" s="153"/>
      <c r="M77" s="24" t="str">
        <f t="shared" si="4"/>
        <v>-</v>
      </c>
      <c r="N77" s="24" t="str">
        <f t="shared" si="2"/>
        <v>OK</v>
      </c>
      <c r="O77" s="24" t="str">
        <f t="shared" si="3"/>
        <v>OK</v>
      </c>
      <c r="P77" s="93"/>
      <c r="Q77" s="38"/>
    </row>
    <row r="78" spans="1:17">
      <c r="A78" s="38"/>
      <c r="B78" s="38"/>
      <c r="C78" s="89">
        <v>96</v>
      </c>
      <c r="D78" s="147">
        <v>85</v>
      </c>
      <c r="E78" s="204"/>
      <c r="F78" s="112">
        <f t="shared" si="0"/>
        <v>91.625</v>
      </c>
      <c r="G78" s="112"/>
      <c r="H78" s="110">
        <f t="shared" si="1"/>
        <v>61.083333333333336</v>
      </c>
      <c r="I78" s="111"/>
      <c r="J78" s="110">
        <f>+ROUND((0.05194*$D$64+1.39965)/0.0254^2/12^2+H78,1)</f>
        <v>79.8</v>
      </c>
      <c r="K78" s="153"/>
      <c r="L78" s="153"/>
      <c r="M78" s="24" t="str">
        <f t="shared" si="4"/>
        <v>-</v>
      </c>
      <c r="N78" s="24" t="str">
        <f t="shared" si="2"/>
        <v>-</v>
      </c>
      <c r="O78" s="24" t="str">
        <f t="shared" si="3"/>
        <v>OK</v>
      </c>
      <c r="P78" s="93"/>
      <c r="Q78" s="38"/>
    </row>
    <row r="79" spans="1:17" ht="15" thickBot="1">
      <c r="A79" s="38"/>
      <c r="B79" s="38"/>
      <c r="C79" s="94">
        <v>96</v>
      </c>
      <c r="D79" s="177">
        <v>91</v>
      </c>
      <c r="E79" s="218"/>
      <c r="F79" s="180">
        <f t="shared" si="0"/>
        <v>97.625</v>
      </c>
      <c r="G79" s="180"/>
      <c r="H79" s="182">
        <f t="shared" si="1"/>
        <v>65.083333333333329</v>
      </c>
      <c r="I79" s="216"/>
      <c r="J79" s="182">
        <f>+ROUND((0.05194*$D$64+1.39965)/0.0254^2/12^2+H79,1)</f>
        <v>83.8</v>
      </c>
      <c r="K79" s="198"/>
      <c r="L79" s="198"/>
      <c r="M79" s="27" t="str">
        <f t="shared" si="4"/>
        <v>-</v>
      </c>
      <c r="N79" s="27" t="str">
        <f t="shared" si="2"/>
        <v>-</v>
      </c>
      <c r="O79" s="27" t="str">
        <f t="shared" si="3"/>
        <v>OK</v>
      </c>
      <c r="P79" s="93"/>
      <c r="Q79" s="38"/>
    </row>
    <row r="80" spans="1:17" ht="15" thickTop="1">
      <c r="A80" s="38"/>
      <c r="B80" s="38"/>
      <c r="C80" s="40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20.25">
      <c r="A81" s="75" t="s">
        <v>17</v>
      </c>
      <c r="C81" s="40"/>
      <c r="D81" s="38"/>
      <c r="E81" s="38"/>
      <c r="F81" s="38"/>
      <c r="G81" s="38"/>
      <c r="H81" s="38"/>
      <c r="I81" s="38"/>
      <c r="J81" s="38"/>
      <c r="K81" s="38"/>
      <c r="L81" s="85"/>
      <c r="M81" s="85"/>
      <c r="N81" s="38"/>
      <c r="O81" s="105" t="s">
        <v>74</v>
      </c>
      <c r="P81" s="38"/>
      <c r="Q81" s="38"/>
    </row>
    <row r="82" spans="1:17" ht="9.9499999999999993" customHeight="1" thickBot="1">
      <c r="A82" s="38"/>
      <c r="B82" s="38"/>
      <c r="C82" s="40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.75" thickTop="1" thickBot="1">
      <c r="A83" s="38"/>
      <c r="B83" s="38"/>
      <c r="C83" s="209" t="s">
        <v>10</v>
      </c>
      <c r="D83" s="209" t="s">
        <v>11</v>
      </c>
      <c r="E83" s="212"/>
      <c r="F83" s="255" t="s">
        <v>12</v>
      </c>
      <c r="G83" s="255"/>
      <c r="H83" s="209" t="s">
        <v>35</v>
      </c>
      <c r="I83" s="212"/>
      <c r="J83" s="211" t="s">
        <v>36</v>
      </c>
      <c r="K83" s="211"/>
      <c r="L83" s="211"/>
      <c r="M83" s="203" t="s">
        <v>56</v>
      </c>
      <c r="N83" s="123"/>
      <c r="O83" s="124"/>
      <c r="P83" s="38"/>
      <c r="Q83" s="38"/>
    </row>
    <row r="84" spans="1:17" ht="41.25" customHeight="1" thickTop="1" thickBot="1">
      <c r="A84" s="38"/>
      <c r="B84" s="38"/>
      <c r="C84" s="210"/>
      <c r="D84" s="210"/>
      <c r="E84" s="214"/>
      <c r="F84" s="256"/>
      <c r="G84" s="256"/>
      <c r="H84" s="210"/>
      <c r="I84" s="214"/>
      <c r="J84" s="213"/>
      <c r="K84" s="213"/>
      <c r="L84" s="213"/>
      <c r="M84" s="95" t="s">
        <v>38</v>
      </c>
      <c r="N84" s="87" t="s">
        <v>63</v>
      </c>
      <c r="O84" s="96" t="s">
        <v>53</v>
      </c>
      <c r="P84" s="38"/>
      <c r="Q84" s="38"/>
    </row>
    <row r="85" spans="1:17" ht="15" thickTop="1">
      <c r="A85" s="38"/>
      <c r="B85" s="38"/>
      <c r="C85" s="89">
        <v>84</v>
      </c>
      <c r="D85" s="155">
        <f t="shared" ref="D85:D93" si="5">+F85-$D$59-$D$60-$D$61</f>
        <v>78.375</v>
      </c>
      <c r="E85" s="156"/>
      <c r="F85" s="161">
        <v>85</v>
      </c>
      <c r="G85" s="161"/>
      <c r="H85" s="110">
        <f t="shared" ref="H85:H93" si="6">+F85*C85/144</f>
        <v>49.583333333333336</v>
      </c>
      <c r="I85" s="111"/>
      <c r="J85" s="153">
        <f>+ROUND((0.05199*$D$64+1.43221)/0.0254^2/12^2+H85,1)</f>
        <v>68.599999999999994</v>
      </c>
      <c r="K85" s="153"/>
      <c r="L85" s="153"/>
      <c r="M85" s="28" t="str">
        <f>IF($J85&lt;=$I$47, "OK", "-" )</f>
        <v>OK</v>
      </c>
      <c r="N85" s="28" t="str">
        <f>IF($J85&lt;=$I$48, "OK", "-" )</f>
        <v>OK</v>
      </c>
      <c r="O85" s="29" t="str">
        <f>IF($J85&lt;=$I$49, "OK", "-" )</f>
        <v>OK</v>
      </c>
      <c r="P85" s="38"/>
      <c r="Q85" s="38"/>
    </row>
    <row r="86" spans="1:17">
      <c r="A86" s="38"/>
      <c r="B86" s="38"/>
      <c r="C86" s="89">
        <v>84</v>
      </c>
      <c r="D86" s="155">
        <f t="shared" si="5"/>
        <v>84.375</v>
      </c>
      <c r="E86" s="156"/>
      <c r="F86" s="161">
        <v>91</v>
      </c>
      <c r="G86" s="161"/>
      <c r="H86" s="110">
        <f t="shared" si="6"/>
        <v>53.083333333333336</v>
      </c>
      <c r="I86" s="111"/>
      <c r="J86" s="153">
        <f>+ROUND((0.05199*$D$64+1.43221)/0.0254^2/12^2+H86,1)</f>
        <v>72.099999999999994</v>
      </c>
      <c r="K86" s="153"/>
      <c r="L86" s="153"/>
      <c r="M86" s="30" t="str">
        <f t="shared" ref="M86:M93" si="7">IF($J86&lt;=$I$47, "OK", "-" )</f>
        <v>OK</v>
      </c>
      <c r="N86" s="30" t="str">
        <f t="shared" ref="N86:N93" si="8">IF($J86&lt;=$I$48, "OK", "-" )</f>
        <v>OK</v>
      </c>
      <c r="O86" s="31" t="str">
        <f t="shared" ref="O86:O93" si="9">IF($J86&lt;=$I$49, "OK", "-" )</f>
        <v>OK</v>
      </c>
      <c r="P86" s="38"/>
      <c r="Q86" s="38"/>
    </row>
    <row r="87" spans="1:17">
      <c r="A87" s="38"/>
      <c r="B87" s="38"/>
      <c r="C87" s="89">
        <v>84</v>
      </c>
      <c r="D87" s="157">
        <f t="shared" si="5"/>
        <v>89.375</v>
      </c>
      <c r="E87" s="158"/>
      <c r="F87" s="162">
        <v>96</v>
      </c>
      <c r="G87" s="162"/>
      <c r="H87" s="189">
        <f t="shared" si="6"/>
        <v>56</v>
      </c>
      <c r="I87" s="202"/>
      <c r="J87" s="154">
        <f>+ROUND((0.05199*$D$64+1.43221)/0.0254^2/12^2+H87,1)</f>
        <v>75.099999999999994</v>
      </c>
      <c r="K87" s="154"/>
      <c r="L87" s="154"/>
      <c r="M87" s="30" t="str">
        <f t="shared" si="7"/>
        <v>-</v>
      </c>
      <c r="N87" s="30" t="str">
        <f t="shared" si="8"/>
        <v>OK</v>
      </c>
      <c r="O87" s="31" t="str">
        <f t="shared" si="9"/>
        <v>OK</v>
      </c>
      <c r="P87" s="38"/>
      <c r="Q87" s="38"/>
    </row>
    <row r="88" spans="1:17">
      <c r="A88" s="38"/>
      <c r="B88" s="38"/>
      <c r="C88" s="91">
        <v>90</v>
      </c>
      <c r="D88" s="159">
        <f t="shared" si="5"/>
        <v>78.375</v>
      </c>
      <c r="E88" s="160"/>
      <c r="F88" s="163">
        <v>85</v>
      </c>
      <c r="G88" s="163"/>
      <c r="H88" s="145">
        <f t="shared" si="6"/>
        <v>53.125</v>
      </c>
      <c r="I88" s="164"/>
      <c r="J88" s="152">
        <f>+ROUND((0.05188*$D$64+1.42624)/0.0254^2/12^2+H88,1)</f>
        <v>72.099999999999994</v>
      </c>
      <c r="K88" s="152"/>
      <c r="L88" s="152"/>
      <c r="M88" s="32" t="str">
        <f t="shared" si="7"/>
        <v>OK</v>
      </c>
      <c r="N88" s="32" t="str">
        <f t="shared" si="8"/>
        <v>OK</v>
      </c>
      <c r="O88" s="33" t="str">
        <f t="shared" si="9"/>
        <v>OK</v>
      </c>
      <c r="P88" s="38"/>
      <c r="Q88" s="38"/>
    </row>
    <row r="89" spans="1:17">
      <c r="A89" s="38"/>
      <c r="B89" s="38"/>
      <c r="C89" s="89">
        <v>90</v>
      </c>
      <c r="D89" s="155">
        <f t="shared" si="5"/>
        <v>84.375</v>
      </c>
      <c r="E89" s="156"/>
      <c r="F89" s="161">
        <v>91</v>
      </c>
      <c r="G89" s="161"/>
      <c r="H89" s="110">
        <f t="shared" si="6"/>
        <v>56.875</v>
      </c>
      <c r="I89" s="111"/>
      <c r="J89" s="153">
        <f>+ROUND((0.05188*$D$64+1.42624)/0.0254^2/12^2+H89,1)</f>
        <v>75.900000000000006</v>
      </c>
      <c r="K89" s="153"/>
      <c r="L89" s="153"/>
      <c r="M89" s="30" t="str">
        <f t="shared" si="7"/>
        <v>-</v>
      </c>
      <c r="N89" s="30" t="str">
        <f t="shared" si="8"/>
        <v>OK</v>
      </c>
      <c r="O89" s="31" t="str">
        <f t="shared" si="9"/>
        <v>OK</v>
      </c>
      <c r="P89" s="38"/>
      <c r="Q89" s="38"/>
    </row>
    <row r="90" spans="1:17">
      <c r="A90" s="38"/>
      <c r="B90" s="38"/>
      <c r="C90" s="92">
        <v>90</v>
      </c>
      <c r="D90" s="157">
        <f t="shared" si="5"/>
        <v>90.375</v>
      </c>
      <c r="E90" s="158"/>
      <c r="F90" s="162">
        <v>97</v>
      </c>
      <c r="G90" s="162"/>
      <c r="H90" s="189">
        <f t="shared" si="6"/>
        <v>60.625</v>
      </c>
      <c r="I90" s="202"/>
      <c r="J90" s="154">
        <f>+ROUND((0.05188*$D$64+1.42624)/0.0254^2/12^2+H90,1)</f>
        <v>79.599999999999994</v>
      </c>
      <c r="K90" s="154"/>
      <c r="L90" s="154"/>
      <c r="M90" s="34" t="str">
        <f t="shared" si="7"/>
        <v>-</v>
      </c>
      <c r="N90" s="34" t="str">
        <f t="shared" si="8"/>
        <v>OK</v>
      </c>
      <c r="O90" s="35" t="str">
        <f t="shared" si="9"/>
        <v>OK</v>
      </c>
      <c r="P90" s="38"/>
      <c r="Q90" s="38"/>
    </row>
    <row r="91" spans="1:17">
      <c r="A91" s="38"/>
      <c r="B91" s="38"/>
      <c r="C91" s="89">
        <v>96</v>
      </c>
      <c r="D91" s="159">
        <f t="shared" si="5"/>
        <v>78.375</v>
      </c>
      <c r="E91" s="160"/>
      <c r="F91" s="163">
        <v>85</v>
      </c>
      <c r="G91" s="163"/>
      <c r="H91" s="145">
        <f t="shared" si="6"/>
        <v>56.666666666666664</v>
      </c>
      <c r="I91" s="164"/>
      <c r="J91" s="152">
        <f>+ROUND((0.05194*$D$64+1.39965)/0.0254^2/12^2+H91,1)</f>
        <v>75.400000000000006</v>
      </c>
      <c r="K91" s="152"/>
      <c r="L91" s="152"/>
      <c r="M91" s="30" t="str">
        <f t="shared" si="7"/>
        <v>-</v>
      </c>
      <c r="N91" s="30" t="str">
        <f t="shared" si="8"/>
        <v>OK</v>
      </c>
      <c r="O91" s="31" t="str">
        <f t="shared" si="9"/>
        <v>OK</v>
      </c>
      <c r="P91" s="38"/>
      <c r="Q91" s="38"/>
    </row>
    <row r="92" spans="1:17">
      <c r="A92" s="38"/>
      <c r="B92" s="38"/>
      <c r="C92" s="89">
        <v>96</v>
      </c>
      <c r="D92" s="155">
        <f t="shared" si="5"/>
        <v>84.375</v>
      </c>
      <c r="E92" s="156"/>
      <c r="F92" s="161">
        <v>91</v>
      </c>
      <c r="G92" s="161"/>
      <c r="H92" s="110">
        <f t="shared" si="6"/>
        <v>60.666666666666664</v>
      </c>
      <c r="I92" s="111"/>
      <c r="J92" s="153">
        <f>+ROUND((0.05194*$D$64+1.39965)/0.0254^2/12^2+H92,1)</f>
        <v>79.400000000000006</v>
      </c>
      <c r="K92" s="153"/>
      <c r="L92" s="153"/>
      <c r="M92" s="30" t="str">
        <f t="shared" si="7"/>
        <v>-</v>
      </c>
      <c r="N92" s="30" t="str">
        <f t="shared" si="8"/>
        <v>OK</v>
      </c>
      <c r="O92" s="31" t="str">
        <f t="shared" si="9"/>
        <v>OK</v>
      </c>
      <c r="P92" s="38"/>
      <c r="Q92" s="38"/>
    </row>
    <row r="93" spans="1:17" ht="15" thickBot="1">
      <c r="A93" s="38"/>
      <c r="B93" s="38"/>
      <c r="C93" s="94">
        <v>96</v>
      </c>
      <c r="D93" s="199">
        <f t="shared" si="5"/>
        <v>90.375</v>
      </c>
      <c r="E93" s="200"/>
      <c r="F93" s="201">
        <v>97</v>
      </c>
      <c r="G93" s="201"/>
      <c r="H93" s="182">
        <f t="shared" si="6"/>
        <v>64.666666666666671</v>
      </c>
      <c r="I93" s="216"/>
      <c r="J93" s="198">
        <f>+ROUND((0.05194*$D$64+1.39965)/0.0254^2/12^2+H93,1)</f>
        <v>83.4</v>
      </c>
      <c r="K93" s="198"/>
      <c r="L93" s="198"/>
      <c r="M93" s="36" t="str">
        <f t="shared" si="7"/>
        <v>-</v>
      </c>
      <c r="N93" s="36" t="str">
        <f t="shared" si="8"/>
        <v>-</v>
      </c>
      <c r="O93" s="37" t="str">
        <f t="shared" si="9"/>
        <v>OK</v>
      </c>
      <c r="P93" s="38"/>
      <c r="Q93" s="38"/>
    </row>
    <row r="94" spans="1:17" ht="15" thickTop="1">
      <c r="A94" s="38"/>
      <c r="B94" s="38"/>
      <c r="C94" s="40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ht="20.25">
      <c r="A95" s="75" t="s">
        <v>18</v>
      </c>
      <c r="C95" s="38"/>
      <c r="D95" s="38"/>
      <c r="E95" s="38"/>
      <c r="F95" s="38"/>
      <c r="G95" s="38"/>
      <c r="H95" s="38"/>
      <c r="I95" s="38"/>
      <c r="J95" s="38"/>
      <c r="K95" s="38"/>
      <c r="L95" s="85"/>
      <c r="M95" s="85"/>
      <c r="N95" s="38"/>
      <c r="O95" s="105" t="s">
        <v>74</v>
      </c>
      <c r="P95" s="38"/>
      <c r="Q95" s="38"/>
    </row>
    <row r="96" spans="1:17" ht="9.9499999999999993" customHeight="1" thickBot="1">
      <c r="A96" s="38"/>
      <c r="B96" s="38"/>
      <c r="C96" s="40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5.75" thickTop="1" thickBot="1">
      <c r="A97" s="38"/>
      <c r="B97" s="38"/>
      <c r="C97" s="209" t="s">
        <v>10</v>
      </c>
      <c r="D97" s="205" t="s">
        <v>11</v>
      </c>
      <c r="E97" s="247"/>
      <c r="F97" s="206"/>
      <c r="G97" s="211" t="s">
        <v>12</v>
      </c>
      <c r="H97" s="211"/>
      <c r="I97" s="211"/>
      <c r="J97" s="209" t="s">
        <v>35</v>
      </c>
      <c r="K97" s="211"/>
      <c r="L97" s="212"/>
      <c r="M97" s="175" t="s">
        <v>54</v>
      </c>
      <c r="N97" s="169"/>
      <c r="O97" s="170"/>
      <c r="P97" s="38"/>
      <c r="Q97" s="38"/>
    </row>
    <row r="98" spans="1:17" ht="41.25" customHeight="1" thickTop="1" thickBot="1">
      <c r="A98" s="38"/>
      <c r="B98" s="38"/>
      <c r="C98" s="210"/>
      <c r="D98" s="207"/>
      <c r="E98" s="248"/>
      <c r="F98" s="208"/>
      <c r="G98" s="213"/>
      <c r="H98" s="213"/>
      <c r="I98" s="213"/>
      <c r="J98" s="210"/>
      <c r="K98" s="213"/>
      <c r="L98" s="214"/>
      <c r="M98" s="97" t="s">
        <v>38</v>
      </c>
      <c r="N98" s="98" t="s">
        <v>63</v>
      </c>
      <c r="O98" s="88" t="s">
        <v>66</v>
      </c>
      <c r="P98" s="38"/>
      <c r="Q98" s="38"/>
    </row>
    <row r="99" spans="1:17" ht="15" thickTop="1">
      <c r="A99" s="38"/>
      <c r="B99" s="38"/>
      <c r="C99" s="89">
        <v>84</v>
      </c>
      <c r="D99" s="191">
        <v>79</v>
      </c>
      <c r="E99" s="192"/>
      <c r="F99" s="193"/>
      <c r="G99" s="194">
        <f t="shared" ref="G99:G107" si="10">+D99+$D$61+$D$60+$D$59</f>
        <v>85.625</v>
      </c>
      <c r="H99" s="195"/>
      <c r="I99" s="195"/>
      <c r="J99" s="196">
        <f t="shared" ref="J99:J107" si="11">+G99*C99/144</f>
        <v>49.947916666666664</v>
      </c>
      <c r="K99" s="197"/>
      <c r="L99" s="197"/>
      <c r="M99" s="13">
        <f>+IF((($I$47-$J99)*0.0254^2*144-1.43221)/0.05199&gt;=0,(($I$47-$J99)*0.0254^2*144-1.43221)/0.05199,"-")</f>
        <v>16.325316022311995</v>
      </c>
      <c r="N99" s="13">
        <f>+IF((($I$48-$J99)*0.0254^2*144-1.43221)/0.05199&gt;=0,(($I$48-$J99)*0.0254^2*144-1.43221)/0.05199,"-")</f>
        <v>25.438712906328131</v>
      </c>
      <c r="O99" s="13">
        <f>+IF((($I$49-$J99)*0.0254^2*144-1.43221)/0.05199&gt;=0,(($I$49-$J99)*0.0254^2*144-1.43221)/0.05199,"-")</f>
        <v>34.373415733794957</v>
      </c>
      <c r="P99" s="38"/>
      <c r="Q99" s="38"/>
    </row>
    <row r="100" spans="1:17">
      <c r="A100" s="38"/>
      <c r="B100" s="38"/>
      <c r="C100" s="89">
        <v>84</v>
      </c>
      <c r="D100" s="147">
        <v>85</v>
      </c>
      <c r="E100" s="148"/>
      <c r="F100" s="149"/>
      <c r="G100" s="112">
        <f t="shared" si="10"/>
        <v>91.625</v>
      </c>
      <c r="H100" s="174"/>
      <c r="I100" s="150"/>
      <c r="J100" s="110">
        <f t="shared" si="11"/>
        <v>53.447916666666664</v>
      </c>
      <c r="K100" s="151"/>
      <c r="L100" s="151"/>
      <c r="M100" s="14">
        <f>+IF((($I$47-$J100)*0.0254^2*144-1.43221)/0.05199&gt;=0,(($I$47-$J100)*0.0254^2*144-1.43221)/0.05199,"-")</f>
        <v>10.07102404308521</v>
      </c>
      <c r="N100" s="14">
        <f t="shared" ref="N100:N101" si="12">+IF((($I$48-$J100)*0.0254^2*144-1.43221)/0.05199&gt;=0,(($I$48-$J100)*0.0254^2*144-1.43221)/0.05199,"-")</f>
        <v>19.184420927101357</v>
      </c>
      <c r="O100" s="14">
        <f t="shared" ref="O100:O101" si="13">+IF((($I$49-$J100)*0.0254^2*144-1.43221)/0.05199&gt;=0,(($I$49-$J100)*0.0254^2*144-1.43221)/0.05199,"-")</f>
        <v>28.119123754568182</v>
      </c>
      <c r="P100" s="38"/>
      <c r="Q100" s="38"/>
    </row>
    <row r="101" spans="1:17">
      <c r="A101" s="38"/>
      <c r="B101" s="38"/>
      <c r="C101" s="89">
        <v>84</v>
      </c>
      <c r="D101" s="147">
        <v>91</v>
      </c>
      <c r="E101" s="148"/>
      <c r="F101" s="149"/>
      <c r="G101" s="112">
        <f t="shared" si="10"/>
        <v>97.625</v>
      </c>
      <c r="H101" s="174"/>
      <c r="I101" s="150"/>
      <c r="J101" s="110">
        <f t="shared" si="11"/>
        <v>56.947916666666664</v>
      </c>
      <c r="K101" s="151"/>
      <c r="L101" s="151"/>
      <c r="M101" s="14">
        <f>+IF((($I$47-$J101)*0.0254^2*144-1.43221)/0.05199&gt;=0,(($I$47-$J101)*0.0254^2*144-1.43221)/0.05199,"-")</f>
        <v>3.8167320638584403</v>
      </c>
      <c r="N101" s="14">
        <f t="shared" si="12"/>
        <v>12.930128947874584</v>
      </c>
      <c r="O101" s="14">
        <f t="shared" si="13"/>
        <v>21.864831775341408</v>
      </c>
      <c r="P101" s="38"/>
      <c r="Q101" s="38"/>
    </row>
    <row r="102" spans="1:17">
      <c r="A102" s="38"/>
      <c r="B102" s="38"/>
      <c r="C102" s="91">
        <v>90</v>
      </c>
      <c r="D102" s="140">
        <v>79</v>
      </c>
      <c r="E102" s="141"/>
      <c r="F102" s="142"/>
      <c r="G102" s="143">
        <f t="shared" si="10"/>
        <v>85.625</v>
      </c>
      <c r="H102" s="144"/>
      <c r="I102" s="144"/>
      <c r="J102" s="145">
        <f t="shared" si="11"/>
        <v>53.515625</v>
      </c>
      <c r="K102" s="146"/>
      <c r="L102" s="146"/>
      <c r="M102" s="15">
        <f>+IF((($I$47-$J102)*0.0254^2*144-1.42624)/0.05188&gt;=0,(($I$47-$J102)*0.0254^2*144-1.42624)/0.05188,"-")</f>
        <v>10.086203353893602</v>
      </c>
      <c r="N102" s="15">
        <f>+IF((($I$48-$J102)*0.0254^2*144-1.42624)/0.05188&gt;=0,(($I$48-$J102)*0.0254^2*144-1.42624)/0.05188,"-")</f>
        <v>19.218923168851184</v>
      </c>
      <c r="O102" s="15">
        <f>+IF((($I$49-$J102)*0.0254^2*144-1.42624)/0.05188&gt;=0,(($I$49-$J102)*0.0254^2*144-1.42624)/0.05188,"-")</f>
        <v>28.172570046260592</v>
      </c>
      <c r="P102" s="38"/>
      <c r="Q102" s="38"/>
    </row>
    <row r="103" spans="1:17">
      <c r="A103" s="38"/>
      <c r="B103" s="38"/>
      <c r="C103" s="89">
        <v>90</v>
      </c>
      <c r="D103" s="147">
        <v>85</v>
      </c>
      <c r="E103" s="148"/>
      <c r="F103" s="149"/>
      <c r="G103" s="112">
        <f t="shared" si="10"/>
        <v>91.625</v>
      </c>
      <c r="H103" s="150"/>
      <c r="I103" s="150"/>
      <c r="J103" s="110">
        <f t="shared" si="11"/>
        <v>57.265625</v>
      </c>
      <c r="K103" s="151"/>
      <c r="L103" s="151"/>
      <c r="M103" s="14">
        <f>+IF((($I$47-$J103)*0.0254^2*144-1.42624)/0.05188&gt;=0,(($I$47-$J103)*0.0254^2*144-1.42624)/0.05188,"-")</f>
        <v>3.3709681958365461</v>
      </c>
      <c r="N103" s="14">
        <f t="shared" ref="N103:N104" si="14">+IF((($I$48-$J103)*0.0254^2*144-1.42624)/0.05188&gt;=0,(($I$48-$J103)*0.0254^2*144-1.42624)/0.05188,"-")</f>
        <v>12.503688010794132</v>
      </c>
      <c r="O103" s="14">
        <f t="shared" ref="O103:O104" si="15">+IF((($I$49-$J103)*0.0254^2*144-1.42624)/0.05188&gt;=0,(($I$49-$J103)*0.0254^2*144-1.42624)/0.05188,"-")</f>
        <v>21.45733488820353</v>
      </c>
      <c r="P103" s="38"/>
      <c r="Q103" s="38"/>
    </row>
    <row r="104" spans="1:17">
      <c r="A104" s="38"/>
      <c r="B104" s="38"/>
      <c r="C104" s="92">
        <v>90</v>
      </c>
      <c r="D104" s="184">
        <v>91</v>
      </c>
      <c r="E104" s="185"/>
      <c r="F104" s="186"/>
      <c r="G104" s="187">
        <f t="shared" si="10"/>
        <v>97.625</v>
      </c>
      <c r="H104" s="188"/>
      <c r="I104" s="188"/>
      <c r="J104" s="189">
        <f t="shared" si="11"/>
        <v>61.015625</v>
      </c>
      <c r="K104" s="190"/>
      <c r="L104" s="190"/>
      <c r="M104" s="16" t="str">
        <f>+IF((($I$47-$J104)*0.0254^2*144-1.42624)/0.05188&gt;=0,(($I$47-$J104)*0.0254^2*144-1.42624)/0.05188,"-")</f>
        <v>-</v>
      </c>
      <c r="N104" s="17">
        <f t="shared" si="14"/>
        <v>5.7884528527370795</v>
      </c>
      <c r="O104" s="17">
        <f t="shared" si="15"/>
        <v>14.74209973014648</v>
      </c>
      <c r="P104" s="38"/>
      <c r="Q104" s="38"/>
    </row>
    <row r="105" spans="1:17">
      <c r="A105" s="38"/>
      <c r="B105" s="38"/>
      <c r="C105" s="89">
        <v>96</v>
      </c>
      <c r="D105" s="147">
        <v>79</v>
      </c>
      <c r="E105" s="148"/>
      <c r="F105" s="149"/>
      <c r="G105" s="112">
        <f t="shared" si="10"/>
        <v>85.625</v>
      </c>
      <c r="H105" s="174"/>
      <c r="I105" s="150"/>
      <c r="J105" s="110">
        <f t="shared" si="11"/>
        <v>57.083333333333336</v>
      </c>
      <c r="K105" s="151"/>
      <c r="L105" s="151"/>
      <c r="M105" s="18">
        <f>+IF(AND(D105=79,G105=85.625),4.25,IF((($I$47-J105)*0.0254^2*144-1.39965)/0.05194&gt;=0,(($I$47-J105)*0.0254^2*144-1.39965)/0.05194,"-"))</f>
        <v>4.25</v>
      </c>
      <c r="N105" s="14">
        <f>IF((($I$48-J105)*0.0254^2*144-1.39965)/0.05194&gt;=0,(($I$48-J105)*0.0254^2*144-1.39965)/0.05194,"-")</f>
        <v>13.327238814016155</v>
      </c>
      <c r="O105" s="14">
        <f>IF((($I$49-J105)*0.0254^2*144-1.39965)/0.05194&gt;=0,(($I$49-J105)*0.0254^2*144-1.39965)/0.05194,"-")</f>
        <v>22.270542626107023</v>
      </c>
      <c r="P105" s="38"/>
      <c r="Q105" s="38"/>
    </row>
    <row r="106" spans="1:17">
      <c r="A106" s="38"/>
      <c r="B106" s="38"/>
      <c r="C106" s="89">
        <v>96</v>
      </c>
      <c r="D106" s="147">
        <v>85</v>
      </c>
      <c r="E106" s="148"/>
      <c r="F106" s="149"/>
      <c r="G106" s="112">
        <f t="shared" si="10"/>
        <v>91.625</v>
      </c>
      <c r="H106" s="174"/>
      <c r="I106" s="150"/>
      <c r="J106" s="110">
        <f t="shared" si="11"/>
        <v>61.083333333333336</v>
      </c>
      <c r="K106" s="151"/>
      <c r="L106" s="151"/>
      <c r="M106" s="18" t="str">
        <f>+IF(AND(D106=79,G106=85.625),4.25,IF((($I$47-J106)*0.0254^2*144-1.39965)/0.05194&gt;=0,(($I$47-J106)*0.0254^2*144-1.39965)/0.05194,"-"))</f>
        <v>-</v>
      </c>
      <c r="N106" s="14">
        <f t="shared" ref="N106:N107" si="16">IF((($I$48-J106)*0.0254^2*144-1.39965)/0.05194&gt;=0,(($I$48-J106)*0.0254^2*144-1.39965)/0.05194,"-")</f>
        <v>6.1725957643434564</v>
      </c>
      <c r="O106" s="14">
        <f t="shared" ref="O106:O107" si="17">IF((($I$49-J106)*0.0254^2*144-1.39965)/0.05194&gt;=0,(($I$49-J106)*0.0254^2*144-1.39965)/0.05194,"-")</f>
        <v>15.115899576434328</v>
      </c>
      <c r="P106" s="38"/>
      <c r="Q106" s="38"/>
    </row>
    <row r="107" spans="1:17" ht="15" thickBot="1">
      <c r="A107" s="38"/>
      <c r="B107" s="38"/>
      <c r="C107" s="94">
        <v>96</v>
      </c>
      <c r="D107" s="177">
        <v>91</v>
      </c>
      <c r="E107" s="178"/>
      <c r="F107" s="179"/>
      <c r="G107" s="180">
        <f t="shared" si="10"/>
        <v>97.625</v>
      </c>
      <c r="H107" s="181"/>
      <c r="I107" s="181"/>
      <c r="J107" s="182">
        <f t="shared" si="11"/>
        <v>65.083333333333329</v>
      </c>
      <c r="K107" s="183"/>
      <c r="L107" s="183"/>
      <c r="M107" s="19" t="str">
        <f>+IF(AND(D107=79,G107=85.625),4.25,IF((($I$47-J107)*0.0254^2*144-1.39965)/0.05194&gt;=0,(($I$47-J107)*0.0254^2*144-1.39965)/0.05194,"-"))</f>
        <v>-</v>
      </c>
      <c r="N107" s="20" t="str">
        <f t="shared" si="16"/>
        <v>-</v>
      </c>
      <c r="O107" s="20">
        <f t="shared" si="17"/>
        <v>7.9612565267616473</v>
      </c>
      <c r="P107" s="38"/>
      <c r="Q107" s="38"/>
    </row>
    <row r="108" spans="1:17" ht="15" thickTop="1">
      <c r="A108" s="38"/>
      <c r="B108" s="38"/>
      <c r="C108" s="40"/>
      <c r="D108" s="38"/>
      <c r="E108" s="38"/>
      <c r="F108" s="38"/>
      <c r="G108" s="38"/>
      <c r="H108" s="38"/>
      <c r="I108" s="38"/>
      <c r="J108" s="219" t="s">
        <v>71</v>
      </c>
      <c r="K108" s="219"/>
      <c r="L108" s="219"/>
      <c r="M108" s="219"/>
      <c r="N108" s="219"/>
      <c r="O108" s="219"/>
      <c r="P108" s="38"/>
      <c r="Q108" s="38"/>
    </row>
    <row r="109" spans="1:17">
      <c r="A109" s="38"/>
      <c r="B109" s="38"/>
      <c r="C109" s="40"/>
      <c r="D109" s="38"/>
      <c r="E109" s="38"/>
      <c r="F109" s="38"/>
      <c r="G109" s="38"/>
      <c r="H109" s="38"/>
      <c r="I109" s="38"/>
      <c r="J109" s="106"/>
      <c r="K109" s="106"/>
      <c r="L109" s="106"/>
      <c r="M109" s="106"/>
      <c r="N109" s="106"/>
      <c r="O109" s="106"/>
      <c r="P109" s="38"/>
      <c r="Q109" s="38"/>
    </row>
    <row r="110" spans="1:17" ht="20.25">
      <c r="A110" s="75" t="s">
        <v>19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85"/>
      <c r="M110" s="38"/>
      <c r="N110" s="38"/>
      <c r="O110" s="105" t="s">
        <v>74</v>
      </c>
      <c r="P110" s="38"/>
      <c r="Q110" s="38"/>
    </row>
    <row r="111" spans="1:17" ht="9.9499999999999993" customHeight="1" thickBot="1">
      <c r="A111" s="38"/>
      <c r="B111" s="38"/>
      <c r="C111" s="40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8" customHeight="1" thickTop="1" thickBot="1">
      <c r="A112" s="38"/>
      <c r="B112" s="38"/>
      <c r="C112" s="249" t="s">
        <v>10</v>
      </c>
      <c r="D112" s="249" t="s">
        <v>37</v>
      </c>
      <c r="E112" s="251"/>
      <c r="F112" s="252"/>
      <c r="G112" s="168" t="s">
        <v>57</v>
      </c>
      <c r="H112" s="175"/>
      <c r="I112" s="176"/>
      <c r="J112" s="168" t="s">
        <v>58</v>
      </c>
      <c r="K112" s="175"/>
      <c r="L112" s="175"/>
      <c r="M112" s="168" t="s">
        <v>55</v>
      </c>
      <c r="N112" s="169"/>
      <c r="O112" s="170"/>
      <c r="P112" s="38"/>
      <c r="Q112" s="38"/>
    </row>
    <row r="113" spans="1:17" ht="41.25" customHeight="1" thickTop="1" thickBot="1">
      <c r="A113" s="38"/>
      <c r="B113" s="38"/>
      <c r="C113" s="250"/>
      <c r="D113" s="250"/>
      <c r="E113" s="253"/>
      <c r="F113" s="254"/>
      <c r="G113" s="99" t="s">
        <v>38</v>
      </c>
      <c r="H113" s="87" t="s">
        <v>63</v>
      </c>
      <c r="I113" s="96" t="s">
        <v>66</v>
      </c>
      <c r="J113" s="99" t="s">
        <v>38</v>
      </c>
      <c r="K113" s="87" t="s">
        <v>63</v>
      </c>
      <c r="L113" s="96" t="s">
        <v>66</v>
      </c>
      <c r="M113" s="99" t="s">
        <v>38</v>
      </c>
      <c r="N113" s="87" t="s">
        <v>63</v>
      </c>
      <c r="O113" s="96" t="s">
        <v>66</v>
      </c>
      <c r="P113" s="38"/>
      <c r="Q113" s="38"/>
    </row>
    <row r="114" spans="1:17" ht="15" thickTop="1">
      <c r="A114" s="38"/>
      <c r="B114" s="38"/>
      <c r="C114" s="5">
        <v>84</v>
      </c>
      <c r="D114" s="171">
        <f>(0.05199*$D$64+1.43221)/0.0254^2/144</f>
        <v>19.053682204586629</v>
      </c>
      <c r="E114" s="172"/>
      <c r="F114" s="173"/>
      <c r="G114" s="9">
        <f>+$I$47-$D114</f>
        <v>55.446317795413371</v>
      </c>
      <c r="H114" s="9">
        <f>+$I$48-$D114</f>
        <v>60.546317795413366</v>
      </c>
      <c r="I114" s="9">
        <f>+$I$49-$D114</f>
        <v>65.546317795413358</v>
      </c>
      <c r="J114" s="21">
        <f>IF((+G114*144/$C114-$D$59-$D$60-$D$61)&lt;91,(+G114*144/$C114-$D$59-$D$60-$D$61),91)</f>
        <v>88.425830506422926</v>
      </c>
      <c r="K114" s="21">
        <f>IF((+H114*144/$C114-$D$59-$D$60-$D$61)&lt;91,(+H114*144/$C114-$D$59-$D$60-$D$61),91)</f>
        <v>91</v>
      </c>
      <c r="L114" s="22">
        <f>IF((+I114*144/$C114-$D$59-$D$60-$D$61)&lt;91,(+I114*144/$C114-$D$59-$D$60-$D$61),91)</f>
        <v>91</v>
      </c>
      <c r="M114" s="9">
        <f t="shared" ref="M114:O116" si="18">J114+$D$59+$D$60+$D$61</f>
        <v>95.050830506422926</v>
      </c>
      <c r="N114" s="9">
        <f t="shared" si="18"/>
        <v>97.625</v>
      </c>
      <c r="O114" s="10">
        <f t="shared" si="18"/>
        <v>97.625</v>
      </c>
      <c r="P114" s="100"/>
      <c r="Q114" s="38"/>
    </row>
    <row r="115" spans="1:17">
      <c r="A115" s="38"/>
      <c r="B115" s="38"/>
      <c r="C115" s="5">
        <v>90</v>
      </c>
      <c r="D115" s="171">
        <f>(0.05188*$D$64+1.42624)/0.0254^2/144</f>
        <v>18.981725463450928</v>
      </c>
      <c r="E115" s="172"/>
      <c r="F115" s="173"/>
      <c r="G115" s="9">
        <f>+$I$47-$D115</f>
        <v>55.518274536549072</v>
      </c>
      <c r="H115" s="9">
        <f>+$I$48-$D115</f>
        <v>60.618274536549066</v>
      </c>
      <c r="I115" s="9">
        <f>+$I$49-$D115</f>
        <v>65.618274536549066</v>
      </c>
      <c r="J115" s="9">
        <f>IF((+G115*144/$C115-$D$59-$D$60-$D$61)&lt;91,(+G115*144/$C115-$D$59-$D$60-$D$61),91)</f>
        <v>82.204239258478523</v>
      </c>
      <c r="K115" s="9">
        <f t="shared" ref="K115:K116" si="19">IF((+H115*144/$C115-$D$59-$D$60-$D$61)&lt;91,(+H115*144/$C115-$D$59-$D$60-$D$61),91)</f>
        <v>90.364239258478506</v>
      </c>
      <c r="L115" s="10">
        <f t="shared" ref="L115:L116" si="20">IF((+I115*144/$C115-$D$59-$D$60-$D$61)&lt;91,(+I115*144/$C115-$D$59-$D$60-$D$61),91)</f>
        <v>91</v>
      </c>
      <c r="M115" s="9">
        <f t="shared" si="18"/>
        <v>88.829239258478523</v>
      </c>
      <c r="N115" s="9">
        <f t="shared" si="18"/>
        <v>96.989239258478506</v>
      </c>
      <c r="O115" s="10">
        <f t="shared" si="18"/>
        <v>97.625</v>
      </c>
      <c r="P115" s="38"/>
      <c r="Q115" s="38"/>
    </row>
    <row r="116" spans="1:17" ht="15" thickBot="1">
      <c r="A116" s="38"/>
      <c r="B116" s="38"/>
      <c r="C116" s="6">
        <v>96</v>
      </c>
      <c r="D116" s="165">
        <f>(0.05194*$D$64+1.39965)/0.0254^2/144</f>
        <v>18.699711010533136</v>
      </c>
      <c r="E116" s="166"/>
      <c r="F116" s="167"/>
      <c r="G116" s="11">
        <f>+$I$47-$D116</f>
        <v>55.800288989466864</v>
      </c>
      <c r="H116" s="11">
        <f>+$I$48-$D116</f>
        <v>60.900288989466858</v>
      </c>
      <c r="I116" s="11">
        <f>+$I$49-$D116</f>
        <v>65.900288989466858</v>
      </c>
      <c r="J116" s="11">
        <f>IF((+G116*144/$C116-$D$59-$D$60-$D$61)&lt;91,(+G116*144/$C116-$D$59-$D$60-$D$61),91)</f>
        <v>77.075433484200303</v>
      </c>
      <c r="K116" s="11">
        <f t="shared" si="19"/>
        <v>84.725433484200281</v>
      </c>
      <c r="L116" s="12">
        <f t="shared" si="20"/>
        <v>91</v>
      </c>
      <c r="M116" s="11">
        <f t="shared" si="18"/>
        <v>83.700433484200303</v>
      </c>
      <c r="N116" s="11">
        <f t="shared" si="18"/>
        <v>91.350433484200281</v>
      </c>
      <c r="O116" s="12">
        <f t="shared" si="18"/>
        <v>97.625</v>
      </c>
      <c r="P116" s="38"/>
      <c r="Q116" s="38"/>
    </row>
    <row r="117" spans="1:17" ht="15" thickTop="1">
      <c r="A117" s="38"/>
      <c r="B117" s="38"/>
      <c r="C117" s="40"/>
      <c r="D117" s="38"/>
      <c r="E117" s="38"/>
      <c r="F117" s="38"/>
      <c r="G117" s="38"/>
      <c r="H117" s="38"/>
      <c r="I117" s="38"/>
      <c r="J117" s="219" t="s">
        <v>69</v>
      </c>
      <c r="K117" s="219"/>
      <c r="L117" s="219"/>
      <c r="M117" s="219"/>
      <c r="N117" s="219"/>
      <c r="O117" s="219"/>
      <c r="P117" s="38"/>
      <c r="Q117" s="38"/>
    </row>
    <row r="118" spans="1:17" ht="12" customHeight="1">
      <c r="A118" s="38"/>
      <c r="B118" s="38"/>
      <c r="C118" s="101" t="s">
        <v>15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" customHeight="1">
      <c r="A119" s="38"/>
      <c r="B119" s="38"/>
      <c r="C119" s="101" t="s">
        <v>70</v>
      </c>
      <c r="D119" s="38"/>
      <c r="E119" s="38"/>
      <c r="F119" s="38"/>
      <c r="G119" s="38"/>
      <c r="H119" s="102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12" customHeight="1">
      <c r="A120" s="38"/>
      <c r="B120" s="38"/>
      <c r="C120" s="101" t="s">
        <v>77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</sheetData>
  <sheetProtection password="A68D" sheet="1" objects="1" scenarios="1"/>
  <mergeCells count="149">
    <mergeCell ref="J117:O117"/>
    <mergeCell ref="J108:O108"/>
    <mergeCell ref="D10:P10"/>
    <mergeCell ref="C44:O44"/>
    <mergeCell ref="C45:O45"/>
    <mergeCell ref="D9:I9"/>
    <mergeCell ref="H46:L46"/>
    <mergeCell ref="M46:O46"/>
    <mergeCell ref="M47:O47"/>
    <mergeCell ref="M48:O48"/>
    <mergeCell ref="M49:O49"/>
    <mergeCell ref="C97:C98"/>
    <mergeCell ref="D97:F98"/>
    <mergeCell ref="G97:I98"/>
    <mergeCell ref="J97:L98"/>
    <mergeCell ref="C112:C113"/>
    <mergeCell ref="D112:F113"/>
    <mergeCell ref="C83:C84"/>
    <mergeCell ref="D83:E84"/>
    <mergeCell ref="F83:G84"/>
    <mergeCell ref="H83:I84"/>
    <mergeCell ref="J83:L84"/>
    <mergeCell ref="H86:I86"/>
    <mergeCell ref="H87:I87"/>
    <mergeCell ref="D85:E85"/>
    <mergeCell ref="F85:G85"/>
    <mergeCell ref="H92:I92"/>
    <mergeCell ref="H93:I93"/>
    <mergeCell ref="J74:L74"/>
    <mergeCell ref="J75:L75"/>
    <mergeCell ref="H79:I79"/>
    <mergeCell ref="D76:E76"/>
    <mergeCell ref="D77:E77"/>
    <mergeCell ref="D78:E78"/>
    <mergeCell ref="D79:E79"/>
    <mergeCell ref="J72:L72"/>
    <mergeCell ref="J73:L73"/>
    <mergeCell ref="F75:G75"/>
    <mergeCell ref="H75:I75"/>
    <mergeCell ref="D75:E75"/>
    <mergeCell ref="J71:L71"/>
    <mergeCell ref="D69:E70"/>
    <mergeCell ref="C69:C70"/>
    <mergeCell ref="J69:L70"/>
    <mergeCell ref="H69:I70"/>
    <mergeCell ref="F69:G70"/>
    <mergeCell ref="F72:G72"/>
    <mergeCell ref="F73:G73"/>
    <mergeCell ref="F74:G74"/>
    <mergeCell ref="H72:I72"/>
    <mergeCell ref="H73:I73"/>
    <mergeCell ref="H74:I74"/>
    <mergeCell ref="D71:E71"/>
    <mergeCell ref="D72:E72"/>
    <mergeCell ref="D73:E73"/>
    <mergeCell ref="D74:E74"/>
    <mergeCell ref="M83:O83"/>
    <mergeCell ref="J85:L85"/>
    <mergeCell ref="J78:L78"/>
    <mergeCell ref="J79:L79"/>
    <mergeCell ref="H85:I85"/>
    <mergeCell ref="J76:L76"/>
    <mergeCell ref="J77:L77"/>
    <mergeCell ref="F76:G76"/>
    <mergeCell ref="F77:G77"/>
    <mergeCell ref="F78:G78"/>
    <mergeCell ref="F79:G79"/>
    <mergeCell ref="H76:I76"/>
    <mergeCell ref="H77:I77"/>
    <mergeCell ref="H78:I78"/>
    <mergeCell ref="M97:O97"/>
    <mergeCell ref="D99:F99"/>
    <mergeCell ref="G99:I99"/>
    <mergeCell ref="J99:L99"/>
    <mergeCell ref="J92:L92"/>
    <mergeCell ref="J93:L93"/>
    <mergeCell ref="J90:L90"/>
    <mergeCell ref="J91:L91"/>
    <mergeCell ref="D90:E90"/>
    <mergeCell ref="D91:E91"/>
    <mergeCell ref="D92:E92"/>
    <mergeCell ref="D93:E93"/>
    <mergeCell ref="F90:G90"/>
    <mergeCell ref="F91:G91"/>
    <mergeCell ref="F92:G92"/>
    <mergeCell ref="F93:G93"/>
    <mergeCell ref="H91:I91"/>
    <mergeCell ref="H90:I90"/>
    <mergeCell ref="D116:F116"/>
    <mergeCell ref="M112:O112"/>
    <mergeCell ref="D114:F114"/>
    <mergeCell ref="D100:F100"/>
    <mergeCell ref="G100:I100"/>
    <mergeCell ref="J100:L100"/>
    <mergeCell ref="D101:F101"/>
    <mergeCell ref="G101:I101"/>
    <mergeCell ref="J101:L101"/>
    <mergeCell ref="G112:I112"/>
    <mergeCell ref="J112:L112"/>
    <mergeCell ref="D115:F115"/>
    <mergeCell ref="D106:F106"/>
    <mergeCell ref="G106:I106"/>
    <mergeCell ref="J106:L106"/>
    <mergeCell ref="D107:F107"/>
    <mergeCell ref="G107:I107"/>
    <mergeCell ref="J107:L107"/>
    <mergeCell ref="D104:F104"/>
    <mergeCell ref="G104:I104"/>
    <mergeCell ref="J104:L104"/>
    <mergeCell ref="D105:F105"/>
    <mergeCell ref="G105:I105"/>
    <mergeCell ref="J105:L105"/>
    <mergeCell ref="D102:F102"/>
    <mergeCell ref="G102:I102"/>
    <mergeCell ref="J102:L102"/>
    <mergeCell ref="D103:F103"/>
    <mergeCell ref="G103:I103"/>
    <mergeCell ref="J103:L103"/>
    <mergeCell ref="J88:L88"/>
    <mergeCell ref="J89:L89"/>
    <mergeCell ref="J86:L86"/>
    <mergeCell ref="J87:L87"/>
    <mergeCell ref="D86:E86"/>
    <mergeCell ref="D87:E87"/>
    <mergeCell ref="D88:E88"/>
    <mergeCell ref="D89:E89"/>
    <mergeCell ref="F86:G86"/>
    <mergeCell ref="F87:G87"/>
    <mergeCell ref="F88:G88"/>
    <mergeCell ref="F89:G89"/>
    <mergeCell ref="H88:I88"/>
    <mergeCell ref="H89:I89"/>
    <mergeCell ref="M32:P32"/>
    <mergeCell ref="H71:I71"/>
    <mergeCell ref="F71:G71"/>
    <mergeCell ref="E48:G48"/>
    <mergeCell ref="C46:D46"/>
    <mergeCell ref="E46:G46"/>
    <mergeCell ref="C47:D47"/>
    <mergeCell ref="E47:G47"/>
    <mergeCell ref="E12:F12"/>
    <mergeCell ref="C19:Q19"/>
    <mergeCell ref="M69:O69"/>
    <mergeCell ref="C20:Q20"/>
    <mergeCell ref="C21:C22"/>
    <mergeCell ref="D21:Q21"/>
    <mergeCell ref="E49:G49"/>
    <mergeCell ref="C48:D48"/>
    <mergeCell ref="C49:D49"/>
  </mergeCells>
  <conditionalFormatting sqref="M71:O79 M85:O93">
    <cfRule type="cellIs" dxfId="4" priority="11" operator="equal">
      <formula>"OK"</formula>
    </cfRule>
  </conditionalFormatting>
  <conditionalFormatting sqref="J114:L116">
    <cfRule type="cellIs" dxfId="3" priority="5" operator="equal">
      <formula>91</formula>
    </cfRule>
  </conditionalFormatting>
  <conditionalFormatting sqref="M114:O116">
    <cfRule type="cellIs" dxfId="2" priority="2" operator="equal">
      <formula>$D$59+$D$60+$D$61+91</formula>
    </cfRule>
  </conditionalFormatting>
  <conditionalFormatting sqref="M71:O79 M85:O93 M99:O107">
    <cfRule type="cellIs" dxfId="1" priority="1" stopIfTrue="1" operator="equal">
      <formula>"-"</formula>
    </cfRule>
  </conditionalFormatting>
  <conditionalFormatting sqref="M99:O107">
    <cfRule type="cellIs" dxfId="0" priority="6" operator="greaterThan">
      <formula>0</formula>
    </cfRule>
  </conditionalFormatting>
  <pageMargins left="0.75" right="0.75" top="1" bottom="1" header="0.51200000000000001" footer="0.51200000000000001"/>
  <pageSetup scale="57" fitToHeight="0" orientation="portrait" r:id="rId1"/>
  <headerFooter alignWithMargins="0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Calculator</vt:lpstr>
    </vt:vector>
  </TitlesOfParts>
  <Company>Isuzu Motors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Isuzu Motors of America</dc:creator>
  <cp:lastModifiedBy>Henry Needle</cp:lastModifiedBy>
  <cp:lastPrinted>2014-04-01T19:26:11Z</cp:lastPrinted>
  <dcterms:created xsi:type="dcterms:W3CDTF">2010-05-17T16:18:33Z</dcterms:created>
  <dcterms:modified xsi:type="dcterms:W3CDTF">2014-05-30T15:07:04Z</dcterms:modified>
</cp:coreProperties>
</file>